
<file path=[Content_Types].xml><?xml version="1.0" encoding="utf-8"?>
<Types xmlns="http://schemas.openxmlformats.org/package/2006/content-types">
  <Default Extension="vml" ContentType="application/vnd.openxmlformats-officedocument.vmlDrawing"/>
  <Default Extension="docx" ContentType="application/vnd.openxmlformats-officedocument.wordprocessingml.document"/>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ml.chartshapes+xml"/>
  <Override PartName="/xl/drawings/drawing7.xml" ContentType="application/vnd.openxmlformats-officedocument.drawing+xml"/>
  <Override PartName="/xl/drawings/drawing8.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8340" tabRatio="876" activeTab="6"/>
  </bookViews>
  <sheets>
    <sheet name="Instructions" sheetId="2" r:id="rId1"/>
    <sheet name="Gene Table" sheetId="11" r:id="rId2"/>
    <sheet name="Test Sample Data" sheetId="1" r:id="rId3"/>
    <sheet name="Control Sample Data" sheetId="7" r:id="rId4"/>
    <sheet name="Choose Housekeeping Genes" sheetId="9" r:id="rId5"/>
    <sheet name="QC Report" sheetId="4" r:id="rId6"/>
    <sheet name="Results" sheetId="8" r:id="rId7"/>
    <sheet name="3D Profile" sheetId="18" r:id="rId8"/>
    <sheet name="Data for 3D Profile" sheetId="13" r:id="rId9"/>
    <sheet name="Scatter Plot" sheetId="15" r:id="rId10"/>
    <sheet name="Volcano Plot" sheetId="16" r:id="rId11"/>
    <sheet name="Calculations" sheetId="12" r:id="rId12"/>
  </sheets>
  <externalReferences>
    <externalReference r:id="rId13"/>
  </externalReferences>
  <definedNames>
    <definedName name="Control_Avg">'Control Sample Data'!$M$3:$M$98</definedName>
    <definedName name="new">[1]newLot!$E$5:$E$132</definedName>
    <definedName name="old">[1]oldLot!$E$5:$E$132</definedName>
    <definedName name="Test_Avg">'Test Sample Data'!$M$3:$M$98</definedName>
  </definedNames>
  <calcPr calcId="144525"/>
</workbook>
</file>

<file path=xl/sharedStrings.xml><?xml version="1.0" encoding="utf-8"?>
<sst xmlns="http://schemas.openxmlformats.org/spreadsheetml/2006/main" count="1431" uniqueCount="541">
  <si>
    <t xml:space="preserve">Instructions for using the analysis worksheets
Important notes: 
1. Data cells are yellow. You can change and input values in these cells. 
2. Formulas cells are gray or white. Please do not touch these cells. They contain formulas for calculation use. 
3. A set of sample data is displayed for illustration purpose. Follow the instruction and replace sample data with your array info and experimental Ct values. 
4. To ensure the best performance, use GeneCopoeia recommended and supported reagents. 
Test sample data: input test sample Ct values
1. Yellow cells: copy and paste your test sample Ct values by clicking “paste special” then selecting “paste values”
2. Up to 10 replicated samples’ Ct values can be uploaded
Control sample data: input control sample Ct values 
1. Yellow cells: copy and paste your control sample Ct values by clicking “paste special” then selecting “paste values”
2. Up to 10 replicated samples’ Ct values can be uploaded
Normalization: choose housekeeping genes
1. Yellow cells: type the gene symbols of housekeeping (HK) genes that will be used for normalization. 
2. Up to 20 HK genes can be used. 
Results: display fold difference
1. The fold changes of the differential expression (test vs. control) are displayed here automatically.
2. T-test p values will be automatically displayed if sample replicates are included. 
3D plot: Illustrate fold difference in 3D
1. Up-regulation: z-axis values &gt;1
2. Down-regulation: z-axis values &lt;1
3. The title of each axis can be changed by clicking and editing it
Scatter plot: Display fold change with defined threshold
1. Graphs the expression level ((2 ^ (-ΔCt)) of each gene (control vs. test). 
2. Black line: indicates fold change ((2 ^ (-ΔΔCt)) of 1, which means no change. 
3. Yellow cell: enter and define your desired threshold of fold change.
4. Pink line: indicates the desired threshold of fold change. 
5. The scale and title of each axis can be adjusted and edited by clicking and reformatting it. 
6. Note: ΔCt = Ct (GOI) – avg. (Ct (HKG)). GOI stands for each gene of interest. HKG stands for the housekeeping genes. 
Volcano plot: Display fold change with defined threshold and p-value
1. Yellow cells: define threshold of fold change and p-value
2. Black line: indicates fold change of 1. 
3. Pink line: indicates the desired threshold of fold change
4. Blue line: indicates the desired p value of the t-test threshold. 
5. The scale and title of each axis can be adjusted and edited. 
QC report: display the analysis of array control wells 
1. Display analysis of PCR, RT and NC control wells. 
</t>
  </si>
  <si>
    <t>PCR Array Catalog #:</t>
  </si>
  <si>
    <t>QM031</t>
  </si>
  <si>
    <t>Position</t>
  </si>
  <si>
    <t>Catalog No.</t>
  </si>
  <si>
    <t>Mature miRNA accession No.</t>
  </si>
  <si>
    <t>Mature miRNA ID</t>
  </si>
  <si>
    <t>A01</t>
  </si>
  <si>
    <t>HmiRQP0227</t>
  </si>
  <si>
    <t>MIMAT0000069</t>
  </si>
  <si>
    <t>hsa-miR-16-5p</t>
  </si>
  <si>
    <t>A02</t>
  </si>
  <si>
    <t>HmiRQP0074</t>
  </si>
  <si>
    <t>MIMAT0000422</t>
  </si>
  <si>
    <t>hsa-miR-124-3p</t>
  </si>
  <si>
    <t>A03</t>
  </si>
  <si>
    <t>HmiRQP0219</t>
  </si>
  <si>
    <t>MIMAT0000452</t>
  </si>
  <si>
    <t>hsa-miR-154-5p</t>
  </si>
  <si>
    <t>A04</t>
  </si>
  <si>
    <t>HmiRQP0354</t>
  </si>
  <si>
    <t>MIMAT0000082</t>
  </si>
  <si>
    <t>hsa-miR-26a-5p</t>
  </si>
  <si>
    <t>A05</t>
  </si>
  <si>
    <t>HmiRQP0225</t>
  </si>
  <si>
    <t>MIMAT0000417</t>
  </si>
  <si>
    <t>hsa-miR-15b-5p</t>
  </si>
  <si>
    <t>A06</t>
  </si>
  <si>
    <t>HmiRQP0309</t>
  </si>
  <si>
    <t>MIMAT0000241</t>
  </si>
  <si>
    <t>hsa-miR-208a</t>
  </si>
  <si>
    <t>A07</t>
  </si>
  <si>
    <t>HmiRQP0310</t>
  </si>
  <si>
    <t>MIMAT0004960</t>
  </si>
  <si>
    <t>hsa-miR-208b</t>
  </si>
  <si>
    <t>A08</t>
  </si>
  <si>
    <t>HmiRQP0316</t>
  </si>
  <si>
    <t>MIMAT0000076</t>
  </si>
  <si>
    <t>hsa-miR-21-5p</t>
  </si>
  <si>
    <t>A09</t>
  </si>
  <si>
    <t>HmiRQP0317</t>
  </si>
  <si>
    <t>MIMAT0000267</t>
  </si>
  <si>
    <t>hsa-miR-210</t>
  </si>
  <si>
    <t>A10</t>
  </si>
  <si>
    <t>HmiRQP0349</t>
  </si>
  <si>
    <t>MIMAT0000080</t>
  </si>
  <si>
    <t>hsa-miR-24-3p</t>
  </si>
  <si>
    <t>A11</t>
  </si>
  <si>
    <t>HmiRQP0491</t>
  </si>
  <si>
    <t>MIMAT0001340</t>
  </si>
  <si>
    <t>hsa-miR-423-3p</t>
  </si>
  <si>
    <t>A12</t>
  </si>
  <si>
    <t>HmiRQP0099</t>
  </si>
  <si>
    <t>MIMAT0000445</t>
  </si>
  <si>
    <t>hsa-miR-126-3p</t>
  </si>
  <si>
    <t>B01</t>
  </si>
  <si>
    <t>HmiRQP0161</t>
  </si>
  <si>
    <t>MIMAT0000426</t>
  </si>
  <si>
    <t>hsa-miR-132-3p</t>
  </si>
  <si>
    <t>B02</t>
  </si>
  <si>
    <t>HmiRQP0168</t>
  </si>
  <si>
    <t>MIMAT0000447</t>
  </si>
  <si>
    <t>hsa-miR-134</t>
  </si>
  <si>
    <t>B03</t>
  </si>
  <si>
    <t>HmiRQP0185</t>
  </si>
  <si>
    <t>MIMAT0000433</t>
  </si>
  <si>
    <t>hsa-miR-142-5p</t>
  </si>
  <si>
    <t>B04</t>
  </si>
  <si>
    <t>HmiRQP0247</t>
  </si>
  <si>
    <t>MIMAT0000455</t>
  </si>
  <si>
    <t>hsa-miR-185-5p</t>
  </si>
  <si>
    <t>B05</t>
  </si>
  <si>
    <t>HmiRQP0283</t>
  </si>
  <si>
    <t>MIMAT0000461</t>
  </si>
  <si>
    <t>hsa-miR-195-5p</t>
  </si>
  <si>
    <t>B06</t>
  </si>
  <si>
    <t>HmiRQP0338</t>
  </si>
  <si>
    <t>MIMAT0000278</t>
  </si>
  <si>
    <t>hsa-miR-221-3p</t>
  </si>
  <si>
    <t>B07</t>
  </si>
  <si>
    <t>HmiRQP0342</t>
  </si>
  <si>
    <t>MIMAT0000280</t>
  </si>
  <si>
    <t>hsa-miR-223-3p</t>
  </si>
  <si>
    <t>B08</t>
  </si>
  <si>
    <t>HmiRQP0364</t>
  </si>
  <si>
    <t>MIMAT0000690</t>
  </si>
  <si>
    <t>hsa-miR-296-5p</t>
  </si>
  <si>
    <t>B09</t>
  </si>
  <si>
    <t>HmiRQP0421</t>
  </si>
  <si>
    <t>MIMAT0000765</t>
  </si>
  <si>
    <t>hsa-miR-335-5p</t>
  </si>
  <si>
    <t>B10</t>
  </si>
  <si>
    <t>HmiRQP0440</t>
  </si>
  <si>
    <t>MIMAT0000255</t>
  </si>
  <si>
    <t>hsa-miR-34a-5p</t>
  </si>
  <si>
    <t>B11</t>
  </si>
  <si>
    <t>HmiRQP0837</t>
  </si>
  <si>
    <t>MIMAT0000093</t>
  </si>
  <si>
    <t>hsa-miR-93-5p</t>
  </si>
  <si>
    <t>B12</t>
  </si>
  <si>
    <t>HmiRQP0510</t>
  </si>
  <si>
    <t>MIMAT0001635</t>
  </si>
  <si>
    <t>hsa-miR-452-5p</t>
  </si>
  <si>
    <t>C01</t>
  </si>
  <si>
    <t>HmiRQP0854</t>
  </si>
  <si>
    <t>MIMAT0000097</t>
  </si>
  <si>
    <t>hsa-miR-99a-5p</t>
  </si>
  <si>
    <t>C02</t>
  </si>
  <si>
    <t>HmiRQP0706</t>
  </si>
  <si>
    <t>MIMAT0003270</t>
  </si>
  <si>
    <t>hsa-miR-602</t>
  </si>
  <si>
    <t>C03</t>
  </si>
  <si>
    <t>HmiRQP0156</t>
  </si>
  <si>
    <t>MIMAT0000425</t>
  </si>
  <si>
    <t>hsa-miR-130a-3p</t>
  </si>
  <si>
    <t>C04</t>
  </si>
  <si>
    <t>HmiRQP0391</t>
  </si>
  <si>
    <t>MIMAT0000087</t>
  </si>
  <si>
    <t>hsa-miR-30a-5p</t>
  </si>
  <si>
    <t>C05</t>
  </si>
  <si>
    <t>HmiRQP0748</t>
  </si>
  <si>
    <t>MIMAT0003308</t>
  </si>
  <si>
    <t>hsa-miR-638</t>
  </si>
  <si>
    <t>C06</t>
  </si>
  <si>
    <t>HmiRQP0716</t>
  </si>
  <si>
    <t>MIMAT0003280</t>
  </si>
  <si>
    <t>hsa-miR-612</t>
  </si>
  <si>
    <t>C07</t>
  </si>
  <si>
    <t>HmiRQP0476</t>
  </si>
  <si>
    <t>MIMAT0000733</t>
  </si>
  <si>
    <t>hsa-miR-379-5p</t>
  </si>
  <si>
    <t>C08</t>
  </si>
  <si>
    <t>HmiRQP0413</t>
  </si>
  <si>
    <t>MIMAT0000771</t>
  </si>
  <si>
    <t>hsa-miR-325</t>
  </si>
  <si>
    <t>C09</t>
  </si>
  <si>
    <t>HmiRQP0566</t>
  </si>
  <si>
    <t>MIMAT0002877</t>
  </si>
  <si>
    <t>hsa-miR-513a-5p</t>
  </si>
  <si>
    <t>C10</t>
  </si>
  <si>
    <t>HmiRQP0305</t>
  </si>
  <si>
    <t>MIMAT0000264</t>
  </si>
  <si>
    <t>hsa-miR-203</t>
  </si>
  <si>
    <t>C11</t>
  </si>
  <si>
    <t>HmiRQP0451</t>
  </si>
  <si>
    <t>MIMAT0000710</t>
  </si>
  <si>
    <t>hsa-miR-365a-3p</t>
  </si>
  <si>
    <t>C12</t>
  </si>
  <si>
    <t>HmiRQP0339</t>
  </si>
  <si>
    <t>MIMAT0000279</t>
  </si>
  <si>
    <t>hsa-miR-222-3p</t>
  </si>
  <si>
    <t>D01</t>
  </si>
  <si>
    <t>HmiRQP0479</t>
  </si>
  <si>
    <t>MIMAT0000736</t>
  </si>
  <si>
    <t>hsa-miR-381</t>
  </si>
  <si>
    <t>D02</t>
  </si>
  <si>
    <t>HmiRQP0537</t>
  </si>
  <si>
    <t>MIMAT0002817</t>
  </si>
  <si>
    <t>hsa-miR-495</t>
  </si>
  <si>
    <t>D03</t>
  </si>
  <si>
    <t>HmiRQP0369</t>
  </si>
  <si>
    <t>MIMAT0002890</t>
  </si>
  <si>
    <t>hsa-miR-299-5p</t>
  </si>
  <si>
    <t>D04</t>
  </si>
  <si>
    <t>HmiRQP0221</t>
  </si>
  <si>
    <t>MIMAT0000646</t>
  </si>
  <si>
    <t>hsa-miR-155-5p</t>
  </si>
  <si>
    <t>D05</t>
  </si>
  <si>
    <t>HmiRQP0712</t>
  </si>
  <si>
    <t>MIMAT0003276</t>
  </si>
  <si>
    <t>hsa-miR-608</t>
  </si>
  <si>
    <t>D06</t>
  </si>
  <si>
    <t>HmiRQP0448</t>
  </si>
  <si>
    <t>MIMAT0000705</t>
  </si>
  <si>
    <t>hsa-miR-362-5p</t>
  </si>
  <si>
    <t>D07</t>
  </si>
  <si>
    <t>HmiRQP0752</t>
  </si>
  <si>
    <t>MIMAT0003312</t>
  </si>
  <si>
    <t>hsa-miR-642a-5p</t>
  </si>
  <si>
    <t>D08</t>
  </si>
  <si>
    <t>HmiRQP0110</t>
  </si>
  <si>
    <t>MIMAT0004604</t>
  </si>
  <si>
    <t>hsa-miR-127-5p</t>
  </si>
  <si>
    <t>D09</t>
  </si>
  <si>
    <t>HmiRQP0455</t>
  </si>
  <si>
    <t>MIMAT0001621</t>
  </si>
  <si>
    <t>hsa-miR-369-5p</t>
  </si>
  <si>
    <t>D10</t>
  </si>
  <si>
    <t>HmiRQP0490</t>
  </si>
  <si>
    <t>MIMAT0001339</t>
  </si>
  <si>
    <t>hsa-miR-422a</t>
  </si>
  <si>
    <t>D11</t>
  </si>
  <si>
    <t>HmiRQP0536</t>
  </si>
  <si>
    <t>MIMAT0002816</t>
  </si>
  <si>
    <t>hsa-miR-494</t>
  </si>
  <si>
    <t>D12</t>
  </si>
  <si>
    <t>HmiRQP0245</t>
  </si>
  <si>
    <t>MIMAT0000454</t>
  </si>
  <si>
    <t>hsa-miR-184</t>
  </si>
  <si>
    <t>E01</t>
  </si>
  <si>
    <t>HmiRQP0728</t>
  </si>
  <si>
    <t>MIMAT0003291</t>
  </si>
  <si>
    <t>hsa-miR-622</t>
  </si>
  <si>
    <t>E02</t>
  </si>
  <si>
    <t>HmiRQP0545</t>
  </si>
  <si>
    <t>MIMAT0004773</t>
  </si>
  <si>
    <t>hsa-miR-500a-5p</t>
  </si>
  <si>
    <t>E03</t>
  </si>
  <si>
    <t>HmiRQP0572</t>
  </si>
  <si>
    <t>MIMAT0004770</t>
  </si>
  <si>
    <t>hsa-miR-516a-5p</t>
  </si>
  <si>
    <t>E04</t>
  </si>
  <si>
    <t>HmiRQP0210</t>
  </si>
  <si>
    <t>MIMAT0000451</t>
  </si>
  <si>
    <t>hsa-miR-150-5p</t>
  </si>
  <si>
    <t>E05</t>
  </si>
  <si>
    <t>HmiRQP0346</t>
  </si>
  <si>
    <t>MIMAT0000418</t>
  </si>
  <si>
    <t>hsa-miR-23b-3p</t>
  </si>
  <si>
    <t>E06</t>
  </si>
  <si>
    <t>HmiRQP0412</t>
  </si>
  <si>
    <t>MIMAT0000761</t>
  </si>
  <si>
    <t>hsa-miR-324-5p</t>
  </si>
  <si>
    <t>E07</t>
  </si>
  <si>
    <t>HmiRQP0480</t>
  </si>
  <si>
    <t>MIMAT0000737</t>
  </si>
  <si>
    <t>hsa-miR-382-5p</t>
  </si>
  <si>
    <t>E08</t>
  </si>
  <si>
    <t>HmiRQP0546</t>
  </si>
  <si>
    <t>MIMAT0002872</t>
  </si>
  <si>
    <t>hsa-miR-501-5p</t>
  </si>
  <si>
    <t>E09</t>
  </si>
  <si>
    <t>HmiRQP0581</t>
  </si>
  <si>
    <t>MIMAT0002844</t>
  </si>
  <si>
    <t>hsa-miR-518b</t>
  </si>
  <si>
    <t>E10</t>
  </si>
  <si>
    <t>HmiRQP0320</t>
  </si>
  <si>
    <t>MIMAT0000271</t>
  </si>
  <si>
    <t>hsa-miR-214-3p</t>
  </si>
  <si>
    <t>E11</t>
  </si>
  <si>
    <t>HmiRQP0437</t>
  </si>
  <si>
    <t>MIMAT0000772</t>
  </si>
  <si>
    <t>hsa-miR-345-5p</t>
  </si>
  <si>
    <t>E12</t>
  </si>
  <si>
    <t>HmiRQP0484</t>
  </si>
  <si>
    <t>MIMAT0001639</t>
  </si>
  <si>
    <t>hsa-miR-409-3p</t>
  </si>
  <si>
    <t>F01</t>
  </si>
  <si>
    <t>HmiRQP0768</t>
  </si>
  <si>
    <t>MIMAT0003335</t>
  </si>
  <si>
    <t>hsa-miR-657</t>
  </si>
  <si>
    <t>F02</t>
  </si>
  <si>
    <t>HmiRQP0502</t>
  </si>
  <si>
    <t>MIMAT0001627</t>
  </si>
  <si>
    <t>hsa-miR-433</t>
  </si>
  <si>
    <t>F03</t>
  </si>
  <si>
    <t>HmiRQP0492</t>
  </si>
  <si>
    <t>MIMAT0004748</t>
  </si>
  <si>
    <t>hsa-miR-423-5p</t>
  </si>
  <si>
    <t>F04</t>
  </si>
  <si>
    <t>HmiRQP0519</t>
  </si>
  <si>
    <t>MIMAT0002174</t>
  </si>
  <si>
    <t>hsa-miR-484</t>
  </si>
  <si>
    <t>F05</t>
  </si>
  <si>
    <t>HmiRQP0411</t>
  </si>
  <si>
    <t>MIMAT0000762</t>
  </si>
  <si>
    <t>hsa-miR-324-3p</t>
  </si>
  <si>
    <t>F06</t>
  </si>
  <si>
    <t>HmiRQP0287</t>
  </si>
  <si>
    <t>MIMAT0000227</t>
  </si>
  <si>
    <t>hsa-miR-197-3p</t>
  </si>
  <si>
    <t>F07</t>
  </si>
  <si>
    <t>HmiRQP0365</t>
  </si>
  <si>
    <t>MIMAT0004679</t>
  </si>
  <si>
    <t>hsa-miR-296-3p</t>
  </si>
  <si>
    <t>F08</t>
  </si>
  <si>
    <t>HmiRQP0769</t>
  </si>
  <si>
    <t>MIMAT0003336</t>
  </si>
  <si>
    <t>hsa-miR-658</t>
  </si>
  <si>
    <t>F09</t>
  </si>
  <si>
    <t>HmiRQP0438</t>
  </si>
  <si>
    <t>MIMAT0000773</t>
  </si>
  <si>
    <t>hsa-miR-346</t>
  </si>
  <si>
    <t>F10</t>
  </si>
  <si>
    <t>HmiRQP0774</t>
  </si>
  <si>
    <t>MIMAT0003326</t>
  </si>
  <si>
    <t>hsa-miR-663a</t>
  </si>
  <si>
    <t>F11</t>
  </si>
  <si>
    <t>HmiRQP0765</t>
  </si>
  <si>
    <t>MIMAT0003330</t>
  </si>
  <si>
    <t>hsa-miR-654-5p</t>
  </si>
  <si>
    <t>F12</t>
  </si>
  <si>
    <t>HmiRQP0715</t>
  </si>
  <si>
    <t>MIMAT0003279</t>
  </si>
  <si>
    <t>hsa-miR-611</t>
  </si>
  <si>
    <t>G01</t>
  </si>
  <si>
    <t>HmiRQP0747</t>
  </si>
  <si>
    <t>MIMAT0003307</t>
  </si>
  <si>
    <t>hsa-miR-637</t>
  </si>
  <si>
    <t>G02</t>
  </si>
  <si>
    <t>HmiRQP0719</t>
  </si>
  <si>
    <t>MIMAT0004804</t>
  </si>
  <si>
    <t>hsa-miR-615-5p</t>
  </si>
  <si>
    <t>G03</t>
  </si>
  <si>
    <t>HmiRQP0525</t>
  </si>
  <si>
    <t>MIMAT0003180</t>
  </si>
  <si>
    <t>hsa-miR-487b</t>
  </si>
  <si>
    <t>G04</t>
  </si>
  <si>
    <t>HmiRQP0204</t>
  </si>
  <si>
    <t>MIMAT0000243</t>
  </si>
  <si>
    <t>hsa-miR-148a-3p</t>
  </si>
  <si>
    <t>G05</t>
  </si>
  <si>
    <t>HmiRQP0196</t>
  </si>
  <si>
    <t>MIMAT0000449</t>
  </si>
  <si>
    <t>hsa-miR-146a-5p</t>
  </si>
  <si>
    <t>G06</t>
  </si>
  <si>
    <t>HmiRQP0274</t>
  </si>
  <si>
    <t>MIMAT0000222</t>
  </si>
  <si>
    <t>hsa-miR-192-5p</t>
  </si>
  <si>
    <t>G07</t>
  </si>
  <si>
    <t>HmiRQP0290</t>
  </si>
  <si>
    <t>MIMAT0000231</t>
  </si>
  <si>
    <t>hsa-miR-199a-5p</t>
  </si>
  <si>
    <t>G08</t>
  </si>
  <si>
    <t>HmiRQP0302</t>
  </si>
  <si>
    <t>MIMAT0000617</t>
  </si>
  <si>
    <t>hsa-miR-200c-3p</t>
  </si>
  <si>
    <t>G09</t>
  </si>
  <si>
    <t>HmiRQP0371</t>
  </si>
  <si>
    <t>MIMAT0000086</t>
  </si>
  <si>
    <t>hsa-miR-29a-3p</t>
  </si>
  <si>
    <t>G10</t>
  </si>
  <si>
    <t>HmiRQP0344</t>
  </si>
  <si>
    <t>MIMAT0000078</t>
  </si>
  <si>
    <t>hsa-miR-23a-3p</t>
  </si>
  <si>
    <t>G11</t>
  </si>
  <si>
    <t>HmiRQP0405</t>
  </si>
  <si>
    <t>MIMAT0000510</t>
  </si>
  <si>
    <t>hsa-miR-320a</t>
  </si>
  <si>
    <t>G12</t>
  </si>
  <si>
    <t>HmiRQP0166</t>
  </si>
  <si>
    <t>MIMAT0000427</t>
  </si>
  <si>
    <t>hsa-miR-133a</t>
  </si>
  <si>
    <t>H01</t>
  </si>
  <si>
    <t>NC</t>
  </si>
  <si>
    <t>H02</t>
  </si>
  <si>
    <t>H03</t>
  </si>
  <si>
    <t>HmiRQP9001</t>
  </si>
  <si>
    <t>NR_002752</t>
  </si>
  <si>
    <t>HK1</t>
  </si>
  <si>
    <t>H04</t>
  </si>
  <si>
    <t>HmiRQP9011</t>
  </si>
  <si>
    <t>NR_002750</t>
  </si>
  <si>
    <t>HK2</t>
  </si>
  <si>
    <t>H05</t>
  </si>
  <si>
    <t>HmiRQP9021</t>
  </si>
  <si>
    <t>NR_002745</t>
  </si>
  <si>
    <t>HK3</t>
  </si>
  <si>
    <t>H06</t>
  </si>
  <si>
    <t>HmiRQP9051</t>
  </si>
  <si>
    <t>NR_002746</t>
  </si>
  <si>
    <t>HK4</t>
  </si>
  <si>
    <t>H07</t>
  </si>
  <si>
    <t>HmiRQP9061</t>
  </si>
  <si>
    <t>NR_002744</t>
  </si>
  <si>
    <t>HK5</t>
  </si>
  <si>
    <t>H08</t>
  </si>
  <si>
    <t>HmiRQP9071</t>
  </si>
  <si>
    <t>NR_002450</t>
  </si>
  <si>
    <t>HK6</t>
  </si>
  <si>
    <t>H09</t>
  </si>
  <si>
    <t>RT</t>
  </si>
  <si>
    <t>H10</t>
  </si>
  <si>
    <t>H11</t>
  </si>
  <si>
    <t>PCR</t>
  </si>
  <si>
    <t>H12</t>
  </si>
  <si>
    <t>Symbol</t>
  </si>
  <si>
    <t>Well</t>
  </si>
  <si>
    <r>
      <rPr>
        <b/>
        <sz val="10"/>
        <rFont val="Arial"/>
        <charset val="134"/>
      </rPr>
      <t>C</t>
    </r>
    <r>
      <rPr>
        <b/>
        <vertAlign val="subscript"/>
        <sz val="10"/>
        <rFont val="Arial"/>
        <charset val="134"/>
      </rPr>
      <t>t</t>
    </r>
    <r>
      <rPr>
        <b/>
        <sz val="10"/>
        <rFont val="Arial"/>
        <charset val="134"/>
      </rPr>
      <t xml:space="preserve"> Range</t>
    </r>
  </si>
  <si>
    <r>
      <rPr>
        <b/>
        <sz val="10"/>
        <rFont val="Arial"/>
        <charset val="134"/>
      </rPr>
      <t>Distribution of C</t>
    </r>
    <r>
      <rPr>
        <b/>
        <vertAlign val="subscript"/>
        <sz val="10"/>
        <rFont val="Arial"/>
        <charset val="134"/>
      </rPr>
      <t>t</t>
    </r>
    <r>
      <rPr>
        <b/>
        <sz val="10"/>
        <rFont val="Arial"/>
        <charset val="134"/>
      </rPr>
      <t xml:space="preserve"> Values</t>
    </r>
  </si>
  <si>
    <t>AVG</t>
  </si>
  <si>
    <t>STD</t>
  </si>
  <si>
    <t>exp1</t>
  </si>
  <si>
    <t>exp2</t>
  </si>
  <si>
    <t>exp3</t>
  </si>
  <si>
    <t>exp4</t>
  </si>
  <si>
    <t>exp5</t>
  </si>
  <si>
    <t>exp6</t>
  </si>
  <si>
    <t>exp7</t>
  </si>
  <si>
    <t>exp8</t>
  </si>
  <si>
    <t>exp9</t>
  </si>
  <si>
    <t>exp10</t>
  </si>
  <si>
    <t>SD</t>
  </si>
  <si>
    <t>&lt;25</t>
  </si>
  <si>
    <t>25-30</t>
  </si>
  <si>
    <t>30-35</t>
  </si>
  <si>
    <t>Absent Calls</t>
  </si>
  <si>
    <r>
      <rPr>
        <b/>
        <sz val="10"/>
        <rFont val="Arial"/>
        <charset val="134"/>
      </rPr>
      <t>Percent Distribution of C</t>
    </r>
    <r>
      <rPr>
        <b/>
        <vertAlign val="subscript"/>
        <sz val="10"/>
        <rFont val="Arial"/>
        <charset val="134"/>
      </rPr>
      <t>t</t>
    </r>
    <r>
      <rPr>
        <b/>
        <sz val="10"/>
        <rFont val="Arial"/>
        <charset val="134"/>
      </rPr>
      <t xml:space="preserve"> Values</t>
    </r>
  </si>
  <si>
    <r>
      <rPr>
        <b/>
        <u/>
        <sz val="10"/>
        <rFont val="Arial"/>
        <charset val="134"/>
      </rPr>
      <t>Note</t>
    </r>
    <r>
      <rPr>
        <sz val="10"/>
        <rFont val="Arial"/>
        <charset val="134"/>
      </rPr>
      <t>: If there are fewer than 3 data points, the standard deviation (SD) will appear as "N/A".</t>
    </r>
  </si>
  <si>
    <t>Housekeeping Gene Symbol</t>
  </si>
  <si>
    <t>Overview of the PCR Array Performance and Quality Control</t>
  </si>
  <si>
    <t>Test Sample =</t>
  </si>
  <si>
    <t>PCR Array Catalog Number:</t>
  </si>
  <si>
    <t>Control Sample =</t>
  </si>
  <si>
    <t>1. PCR Array Reproducibility:</t>
  </si>
  <si>
    <t>AVG exp(1-10)</t>
  </si>
  <si>
    <t>ST DEV exp(1-10)</t>
  </si>
  <si>
    <r>
      <rPr>
        <b/>
        <sz val="10"/>
        <rFont val="Arial"/>
        <charset val="134"/>
      </rPr>
      <t>Average C</t>
    </r>
    <r>
      <rPr>
        <b/>
        <vertAlign val="subscript"/>
        <sz val="10"/>
        <rFont val="Arial"/>
        <charset val="134"/>
      </rPr>
      <t>t</t>
    </r>
    <r>
      <rPr>
        <b/>
        <sz val="10"/>
        <rFont val="Arial"/>
        <charset val="134"/>
      </rPr>
      <t xml:space="preserve"> (PCR)</t>
    </r>
  </si>
  <si>
    <r>
      <rPr>
        <b/>
        <sz val="10"/>
        <rFont val="Arial"/>
        <charset val="134"/>
      </rPr>
      <t>ST DEV C</t>
    </r>
    <r>
      <rPr>
        <b/>
        <vertAlign val="subscript"/>
        <sz val="10"/>
        <rFont val="Arial"/>
        <charset val="134"/>
      </rPr>
      <t>t</t>
    </r>
    <r>
      <rPr>
        <b/>
        <sz val="10"/>
        <rFont val="Arial"/>
        <charset val="134"/>
      </rPr>
      <t xml:space="preserve"> (PCR)</t>
    </r>
  </si>
  <si>
    <t xml:space="preserve"> -- </t>
  </si>
  <si>
    <t>Average Ct (RT)</t>
  </si>
  <si>
    <t>ST DEV Ct (RT)</t>
  </si>
  <si>
    <t>2. RT:</t>
  </si>
  <si>
    <t>AVG RT</t>
  </si>
  <si>
    <t>RT Efficiency</t>
  </si>
  <si>
    <t>3. PCR:</t>
  </si>
  <si>
    <t>AVG PCR</t>
  </si>
  <si>
    <t>PCR Efficiency</t>
  </si>
  <si>
    <t>4. NC:</t>
  </si>
  <si>
    <r>
      <rPr>
        <b/>
        <sz val="10"/>
        <rFont val="Arial"/>
        <charset val="134"/>
      </rPr>
      <t>C</t>
    </r>
    <r>
      <rPr>
        <b/>
        <vertAlign val="subscript"/>
        <sz val="10"/>
        <rFont val="Arial"/>
        <charset val="134"/>
      </rPr>
      <t>t</t>
    </r>
    <r>
      <rPr>
        <b/>
        <sz val="10"/>
        <rFont val="Arial"/>
        <charset val="134"/>
      </rPr>
      <t xml:space="preserve"> (NC)</t>
    </r>
  </si>
  <si>
    <t>Negative Control:</t>
  </si>
  <si>
    <r>
      <rPr>
        <b/>
        <sz val="8"/>
        <rFont val="Arial"/>
        <charset val="134"/>
      </rPr>
      <t>AVG ΔC</t>
    </r>
    <r>
      <rPr>
        <b/>
        <vertAlign val="subscript"/>
        <sz val="8"/>
        <rFont val="Arial"/>
        <charset val="134"/>
      </rPr>
      <t xml:space="preserve">t
</t>
    </r>
    <r>
      <rPr>
        <b/>
        <sz val="8"/>
        <rFont val="Arial"/>
        <charset val="134"/>
      </rPr>
      <t>(Ct(GOI) - Ave Ct (HKG))</t>
    </r>
  </si>
  <si>
    <r>
      <rPr>
        <b/>
        <sz val="8"/>
        <rFont val="Arial"/>
        <charset val="134"/>
      </rPr>
      <t>2^-ΔC</t>
    </r>
    <r>
      <rPr>
        <b/>
        <vertAlign val="subscript"/>
        <sz val="8"/>
        <rFont val="Arial"/>
        <charset val="134"/>
      </rPr>
      <t>t</t>
    </r>
  </si>
  <si>
    <t>Fold Change</t>
  </si>
  <si>
    <t>T-TEST</t>
  </si>
  <si>
    <t>Fold Up- or Down-Regulation</t>
  </si>
  <si>
    <t>Comments</t>
  </si>
  <si>
    <t>Test Sample</t>
  </si>
  <si>
    <t>Control Sample</t>
  </si>
  <si>
    <t>p value</t>
  </si>
  <si>
    <t>3D Profile</t>
  </si>
  <si>
    <t>A</t>
  </si>
  <si>
    <t>B</t>
  </si>
  <si>
    <t>C</t>
  </si>
  <si>
    <t>D</t>
  </si>
  <si>
    <t>E</t>
  </si>
  <si>
    <t>F</t>
  </si>
  <si>
    <t>G</t>
  </si>
  <si>
    <r>
      <rPr>
        <sz val="10"/>
        <rFont val="Arial"/>
        <charset val="134"/>
      </rPr>
      <t>The black line indicates fold changes ((2 ^ (-</t>
    </r>
    <r>
      <rPr>
        <sz val="10"/>
        <rFont val="Symbol"/>
        <charset val="2"/>
      </rPr>
      <t>D</t>
    </r>
    <r>
      <rPr>
        <sz val="10"/>
        <rFont val="Arial"/>
        <charset val="134"/>
      </rPr>
      <t>C</t>
    </r>
    <r>
      <rPr>
        <vertAlign val="subscript"/>
        <sz val="10"/>
        <rFont val="Arial"/>
        <charset val="134"/>
      </rPr>
      <t>t</t>
    </r>
    <r>
      <rPr>
        <sz val="10"/>
        <rFont val="Arial"/>
        <charset val="134"/>
      </rPr>
      <t>)) of 1. The pink lines indicate the desired fold-change in gene expression threshold, defined by the user with the entry in cell A1.</t>
    </r>
  </si>
  <si>
    <t>The scale of the X and Y axes can be adjusted by double clicking on them and then re-formating using the standard functions of Microsoft Excel.</t>
  </si>
  <si>
    <t>Scatter Plot</t>
  </si>
  <si>
    <r>
      <rPr>
        <b/>
        <sz val="10"/>
        <rFont val="Arial"/>
        <charset val="134"/>
      </rPr>
      <t>2</t>
    </r>
    <r>
      <rPr>
        <b/>
        <vertAlign val="superscript"/>
        <sz val="10"/>
        <rFont val="Arial"/>
        <charset val="134"/>
      </rPr>
      <t>-ΔCt</t>
    </r>
  </si>
  <si>
    <t>2-ΔCt</t>
  </si>
  <si>
    <t>Threshold for Fold Difference</t>
  </si>
  <si>
    <t>Threshold for p Value of t-test</t>
  </si>
  <si>
    <t>The black line indicates a fold-change in gene expression of 1. The pink lines indicate the desired fold-change in gene expression threshold, as defined by the user in the yellow D1 cell.</t>
  </si>
  <si>
    <t xml:space="preserve">The blue line indicates the desired threshold for the p value of the t-test, as defined by user in the yellow I1 cell. </t>
  </si>
  <si>
    <t>Volcano Plot</t>
  </si>
  <si>
    <r>
      <rPr>
        <b/>
        <sz val="10"/>
        <rFont val="Arial"/>
        <charset val="134"/>
      </rPr>
      <t>Log</t>
    </r>
    <r>
      <rPr>
        <b/>
        <vertAlign val="subscript"/>
        <sz val="10"/>
        <rFont val="Arial"/>
        <charset val="134"/>
      </rPr>
      <t>2</t>
    </r>
    <r>
      <rPr>
        <b/>
        <sz val="10"/>
        <rFont val="Arial"/>
        <charset val="134"/>
      </rPr>
      <t>(FC)</t>
    </r>
  </si>
  <si>
    <t>p Value</t>
  </si>
  <si>
    <t>&gt;35 and (N/A or blank) to 35</t>
  </si>
  <si>
    <t>Housekeeping Genes</t>
  </si>
  <si>
    <t>Normalized ΔCt (Ct(GOI) - Ave Ct (HKG))</t>
  </si>
  <si>
    <r>
      <rPr>
        <b/>
        <sz val="10"/>
        <rFont val="Arial"/>
        <charset val="134"/>
      </rPr>
      <t>AVG Normalized C</t>
    </r>
    <r>
      <rPr>
        <b/>
        <vertAlign val="subscript"/>
        <sz val="10"/>
        <rFont val="Arial"/>
        <charset val="134"/>
      </rPr>
      <t>t</t>
    </r>
  </si>
  <si>
    <t>2^ -ΔCt (Ct(GOI) - Ave Ct (HKG))</t>
  </si>
  <si>
    <t>A13</t>
  </si>
  <si>
    <t>A14</t>
  </si>
  <si>
    <t>A15</t>
  </si>
  <si>
    <t>A16</t>
  </si>
  <si>
    <t>A17</t>
  </si>
  <si>
    <t>A18</t>
  </si>
  <si>
    <t>A19</t>
  </si>
  <si>
    <t>A20</t>
  </si>
  <si>
    <t>If no housekeeping gene is chosen, the normalization factor is zero (0).</t>
  </si>
  <si>
    <t>A21</t>
  </si>
  <si>
    <t>Average</t>
  </si>
  <si>
    <t>A22</t>
  </si>
  <si>
    <t>A23</t>
  </si>
  <si>
    <t>A24</t>
  </si>
  <si>
    <t>A25</t>
  </si>
  <si>
    <t>A26</t>
  </si>
  <si>
    <t>A27</t>
  </si>
  <si>
    <t>A28</t>
  </si>
  <si>
    <t>A29</t>
  </si>
  <si>
    <t>A30</t>
  </si>
  <si>
    <t>A31</t>
  </si>
  <si>
    <t>A32</t>
  </si>
  <si>
    <t>A33</t>
  </si>
  <si>
    <t>A34</t>
  </si>
  <si>
    <t>A35</t>
  </si>
  <si>
    <t>A36</t>
  </si>
  <si>
    <t>A37</t>
  </si>
  <si>
    <t>A38</t>
  </si>
  <si>
    <t>A39</t>
  </si>
  <si>
    <t>A40</t>
  </si>
  <si>
    <t>A41</t>
  </si>
  <si>
    <t>A42</t>
  </si>
  <si>
    <t>A43</t>
  </si>
  <si>
    <t>A44</t>
  </si>
  <si>
    <t>A45</t>
  </si>
  <si>
    <t>A46</t>
  </si>
  <si>
    <t>A47</t>
  </si>
  <si>
    <t>A48</t>
  </si>
  <si>
    <t>A49</t>
  </si>
  <si>
    <t>A50</t>
  </si>
  <si>
    <t>A51</t>
  </si>
  <si>
    <t>A52</t>
  </si>
  <si>
    <t>A53</t>
  </si>
  <si>
    <t>A54</t>
  </si>
  <si>
    <t>A55</t>
  </si>
  <si>
    <t>A56</t>
  </si>
  <si>
    <t>A57</t>
  </si>
  <si>
    <t>A58</t>
  </si>
  <si>
    <t>A59</t>
  </si>
  <si>
    <t>A60</t>
  </si>
  <si>
    <t>A61</t>
  </si>
  <si>
    <t>A62</t>
  </si>
  <si>
    <t>A63</t>
  </si>
  <si>
    <t>A64</t>
  </si>
  <si>
    <t>A65</t>
  </si>
  <si>
    <t>A66</t>
  </si>
  <si>
    <t>A67</t>
  </si>
  <si>
    <t>A68</t>
  </si>
  <si>
    <t>A69</t>
  </si>
  <si>
    <t>A70</t>
  </si>
  <si>
    <t>A71</t>
  </si>
  <si>
    <t>A72</t>
  </si>
  <si>
    <t>A73</t>
  </si>
  <si>
    <t>A74</t>
  </si>
  <si>
    <t>A75</t>
  </si>
  <si>
    <t>A76</t>
  </si>
  <si>
    <t>A77</t>
  </si>
  <si>
    <t>A78</t>
  </si>
  <si>
    <t>A79</t>
  </si>
  <si>
    <t>A80</t>
  </si>
  <si>
    <t>A81</t>
  </si>
  <si>
    <t>A82</t>
  </si>
  <si>
    <t>A83</t>
  </si>
  <si>
    <t>A84</t>
  </si>
  <si>
    <t>A85</t>
  </si>
  <si>
    <t>A86</t>
  </si>
  <si>
    <t>A87</t>
  </si>
  <si>
    <t>A88</t>
  </si>
  <si>
    <t>A89</t>
  </si>
  <si>
    <t>A90</t>
  </si>
  <si>
    <t>A91</t>
  </si>
  <si>
    <t>A92</t>
  </si>
  <si>
    <t>A93</t>
  </si>
  <si>
    <t>A94</t>
  </si>
  <si>
    <t>A95</t>
  </si>
  <si>
    <t>A96</t>
  </si>
</sst>
</file>

<file path=xl/styles.xml><?xml version="1.0" encoding="utf-8"?>
<styleSheet xmlns="http://schemas.openxmlformats.org/spreadsheetml/2006/main">
  <numFmts count="8">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000000"/>
    <numFmt numFmtId="177" formatCode="0.0"/>
    <numFmt numFmtId="178" formatCode="0.0E+00"/>
    <numFmt numFmtId="179" formatCode="0.0000"/>
  </numFmts>
  <fonts count="38">
    <font>
      <sz val="10"/>
      <name val="Arial"/>
      <charset val="134"/>
    </font>
    <font>
      <b/>
      <sz val="10"/>
      <name val="Arial"/>
      <charset val="134"/>
    </font>
    <font>
      <sz val="8"/>
      <color indexed="12"/>
      <name val="Arial"/>
      <charset val="134"/>
    </font>
    <font>
      <sz val="8"/>
      <name val="Arial"/>
      <charset val="134"/>
    </font>
    <font>
      <b/>
      <sz val="12"/>
      <name val="Arial"/>
      <charset val="134"/>
    </font>
    <font>
      <sz val="10"/>
      <color indexed="10"/>
      <name val="Arial"/>
      <charset val="134"/>
    </font>
    <font>
      <sz val="10"/>
      <color indexed="48"/>
      <name val="Arial"/>
      <charset val="134"/>
    </font>
    <font>
      <b/>
      <sz val="8"/>
      <name val="Arial"/>
      <charset val="134"/>
    </font>
    <font>
      <sz val="10"/>
      <name val="Symbol"/>
      <charset val="2"/>
    </font>
    <font>
      <sz val="10"/>
      <color indexed="8"/>
      <name val="Arial"/>
      <charset val="134"/>
    </font>
    <font>
      <sz val="9"/>
      <color rgb="FF000000"/>
      <name val="Arial"/>
      <charset val="134"/>
    </font>
    <font>
      <b/>
      <u/>
      <sz val="10"/>
      <name val="Arial"/>
      <charset val="134"/>
    </font>
    <font>
      <u/>
      <sz val="10"/>
      <color indexed="12"/>
      <name val="Arial"/>
      <charset val="134"/>
    </font>
    <font>
      <sz val="9"/>
      <color rgb="FFFFFFFF"/>
      <name val="Arial"/>
      <charset val="134"/>
    </font>
    <font>
      <sz val="10"/>
      <color theme="1"/>
      <name val="Arial"/>
      <charset val="134"/>
    </font>
    <font>
      <b/>
      <sz val="18"/>
      <color theme="3"/>
      <name val="宋体"/>
      <charset val="134"/>
      <scheme val="minor"/>
    </font>
    <font>
      <sz val="11"/>
      <color theme="1"/>
      <name val="宋体"/>
      <charset val="134"/>
      <scheme val="minor"/>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theme="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vertAlign val="subscript"/>
      <sz val="10"/>
      <name val="Arial"/>
      <charset val="134"/>
    </font>
    <font>
      <vertAlign val="subscript"/>
      <sz val="10"/>
      <name val="Arial"/>
      <charset val="134"/>
    </font>
    <font>
      <b/>
      <vertAlign val="superscript"/>
      <sz val="10"/>
      <name val="Arial"/>
      <charset val="134"/>
    </font>
    <font>
      <b/>
      <vertAlign val="subscript"/>
      <sz val="8"/>
      <name val="Arial"/>
      <charset val="134"/>
    </font>
  </fonts>
  <fills count="43">
    <fill>
      <patternFill patternType="none"/>
    </fill>
    <fill>
      <patternFill patternType="gray125"/>
    </fill>
    <fill>
      <patternFill patternType="solid">
        <fgColor indexed="22"/>
        <bgColor indexed="64"/>
      </patternFill>
    </fill>
    <fill>
      <patternFill patternType="solid">
        <fgColor indexed="55"/>
        <bgColor indexed="64"/>
      </patternFill>
    </fill>
    <fill>
      <patternFill patternType="solid">
        <fgColor indexed="13"/>
        <bgColor indexed="64"/>
      </patternFill>
    </fill>
    <fill>
      <patternFill patternType="solid">
        <fgColor theme="3" tint="-0.499984740745262"/>
        <bgColor indexed="64"/>
      </patternFill>
    </fill>
    <fill>
      <patternFill patternType="solid">
        <fgColor theme="0" tint="-0.249977111117893"/>
        <bgColor indexed="64"/>
      </patternFill>
    </fill>
    <fill>
      <patternFill patternType="solid">
        <fgColor indexed="43"/>
        <bgColor indexed="64"/>
      </patternFill>
    </fill>
    <fill>
      <patternFill patternType="solid">
        <fgColor rgb="FFFFFFFF"/>
        <bgColor indexed="64"/>
      </patternFill>
    </fill>
    <fill>
      <patternFill patternType="solid">
        <fgColor rgb="FFECF5FF"/>
        <bgColor indexed="64"/>
      </patternFill>
    </fill>
    <fill>
      <patternFill patternType="solid">
        <fgColor indexed="41"/>
        <bgColor indexed="64"/>
      </patternFill>
    </fill>
    <fill>
      <patternFill patternType="solid">
        <fgColor rgb="FF005AE0"/>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399975585192419"/>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5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style="thin">
        <color indexed="56"/>
      </bottom>
      <diagonal/>
    </border>
    <border>
      <left style="thin">
        <color indexed="56"/>
      </left>
      <right style="thin">
        <color indexed="56"/>
      </right>
      <top/>
      <bottom style="thin">
        <color indexed="56"/>
      </bottom>
      <diagonal/>
    </border>
    <border>
      <left style="thin">
        <color indexed="56"/>
      </left>
      <right style="thin">
        <color indexed="56"/>
      </right>
      <top style="thin">
        <color indexed="56"/>
      </top>
      <bottom style="thin">
        <color indexed="56"/>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diagonal/>
    </border>
    <border>
      <left style="medium">
        <color auto="1"/>
      </left>
      <right style="thin">
        <color indexed="56"/>
      </right>
      <top style="thin">
        <color indexed="56"/>
      </top>
      <bottom style="thin">
        <color indexed="56"/>
      </bottom>
      <diagonal/>
    </border>
    <border>
      <left style="medium">
        <color auto="1"/>
      </left>
      <right style="thin">
        <color indexed="56"/>
      </right>
      <top style="thin">
        <color indexed="56"/>
      </top>
      <bottom style="medium">
        <color auto="1"/>
      </bottom>
      <diagonal/>
    </border>
    <border>
      <left style="thin">
        <color indexed="56"/>
      </left>
      <right style="thin">
        <color indexed="56"/>
      </right>
      <top style="thin">
        <color indexed="56"/>
      </top>
      <bottom style="medium">
        <color auto="1"/>
      </bottom>
      <diagonal/>
    </border>
    <border>
      <left/>
      <right/>
      <top style="medium">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medium">
        <color auto="1"/>
      </top>
      <bottom/>
      <diagonal/>
    </border>
    <border>
      <left/>
      <right/>
      <top style="medium">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indexed="56"/>
      </left>
      <right style="medium">
        <color auto="1"/>
      </right>
      <top style="thin">
        <color indexed="56"/>
      </top>
      <bottom style="thin">
        <color indexed="56"/>
      </bottom>
      <diagonal/>
    </border>
    <border>
      <left style="thin">
        <color indexed="56"/>
      </left>
      <right style="medium">
        <color auto="1"/>
      </right>
      <top style="thin">
        <color indexed="56"/>
      </top>
      <bottom style="medium">
        <color auto="1"/>
      </bottom>
      <diagonal/>
    </border>
    <border>
      <left/>
      <right style="medium">
        <color auto="1"/>
      </right>
      <top style="medium">
        <color auto="1"/>
      </top>
      <bottom style="thin">
        <color auto="1"/>
      </bottom>
      <diagonal/>
    </border>
    <border>
      <left/>
      <right style="thin">
        <color auto="1"/>
      </right>
      <top/>
      <bottom/>
      <diagonal/>
    </border>
    <border>
      <left/>
      <right style="thin">
        <color auto="1"/>
      </right>
      <top style="thin">
        <color auto="1"/>
      </top>
      <bottom/>
      <diagonal/>
    </border>
    <border>
      <left/>
      <right style="thin">
        <color auto="1"/>
      </right>
      <top/>
      <bottom style="thin">
        <color auto="1"/>
      </bottom>
      <diagonal/>
    </border>
    <border>
      <left/>
      <right style="thin">
        <color indexed="56"/>
      </right>
      <top/>
      <bottom style="thin">
        <color indexed="56"/>
      </bottom>
      <diagonal/>
    </border>
    <border>
      <left/>
      <right style="thin">
        <color indexed="56"/>
      </right>
      <top style="medium">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indexed="56"/>
      </left>
      <right/>
      <top/>
      <bottom style="thin">
        <color indexed="56"/>
      </bottom>
      <diagonal/>
    </border>
    <border>
      <left style="medium">
        <color rgb="FFCCCCCC"/>
      </left>
      <right style="medium">
        <color rgb="FFCCCCCC"/>
      </right>
      <top style="medium">
        <color rgb="FFCCCCCC"/>
      </top>
      <bottom style="medium">
        <color rgb="FFCCCCCC"/>
      </bottom>
      <diagonal/>
    </border>
    <border>
      <left/>
      <right style="medium">
        <color auto="1"/>
      </right>
      <top/>
      <bottom style="medium">
        <color auto="1"/>
      </bottom>
      <diagonal/>
    </border>
    <border>
      <left/>
      <right style="medium">
        <color auto="1"/>
      </right>
      <top/>
      <bottom style="medium">
        <color rgb="FF000000"/>
      </bottom>
      <diagonal/>
    </border>
    <border>
      <left style="medium">
        <color auto="1"/>
      </left>
      <right/>
      <top style="medium">
        <color auto="1"/>
      </top>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right style="medium">
        <color auto="1"/>
      </right>
      <top style="medium">
        <color auto="1"/>
      </top>
      <bottom/>
      <diagonal/>
    </border>
    <border>
      <left/>
      <right style="medium">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3">
    <xf numFmtId="0" fontId="0" fillId="0" borderId="0"/>
    <xf numFmtId="42" fontId="16" fillId="0" borderId="0" applyFont="0" applyFill="0" applyBorder="0" applyAlignment="0" applyProtection="0">
      <alignment vertical="center"/>
    </xf>
    <xf numFmtId="0" fontId="18" fillId="16" borderId="0" applyNumberFormat="0" applyBorder="0" applyAlignment="0" applyProtection="0">
      <alignment vertical="center"/>
    </xf>
    <xf numFmtId="0" fontId="21" fillId="18" borderId="47"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8" fillId="14" borderId="0" applyNumberFormat="0" applyBorder="0" applyAlignment="0" applyProtection="0">
      <alignment vertical="center"/>
    </xf>
    <xf numFmtId="0" fontId="20" fillId="17" borderId="0" applyNumberFormat="0" applyBorder="0" applyAlignment="0" applyProtection="0">
      <alignment vertical="center"/>
    </xf>
    <xf numFmtId="43" fontId="16" fillId="0" borderId="0" applyFont="0" applyFill="0" applyBorder="0" applyAlignment="0" applyProtection="0">
      <alignment vertical="center"/>
    </xf>
    <xf numFmtId="0" fontId="22" fillId="19" borderId="0" applyNumberFormat="0" applyBorder="0" applyAlignment="0" applyProtection="0">
      <alignment vertical="center"/>
    </xf>
    <xf numFmtId="0" fontId="12" fillId="0" borderId="0" applyNumberFormat="0" applyFill="0" applyBorder="0" applyAlignment="0" applyProtection="0">
      <alignment vertical="top"/>
      <protection locked="0"/>
    </xf>
    <xf numFmtId="9" fontId="0" fillId="0" borderId="0" applyFont="0" applyFill="0" applyBorder="0" applyAlignment="0" applyProtection="0"/>
    <xf numFmtId="0" fontId="24" fillId="0" borderId="0" applyNumberFormat="0" applyFill="0" applyBorder="0" applyAlignment="0" applyProtection="0">
      <alignment vertical="center"/>
    </xf>
    <xf numFmtId="0" fontId="16" fillId="20" borderId="48" applyNumberFormat="0" applyFont="0" applyAlignment="0" applyProtection="0">
      <alignment vertical="center"/>
    </xf>
    <xf numFmtId="0" fontId="22" fillId="22" borderId="0" applyNumberFormat="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7" fillId="0" borderId="50" applyNumberFormat="0" applyFill="0" applyAlignment="0" applyProtection="0">
      <alignment vertical="center"/>
    </xf>
    <xf numFmtId="0" fontId="29" fillId="0" borderId="50" applyNumberFormat="0" applyFill="0" applyAlignment="0" applyProtection="0">
      <alignment vertical="center"/>
    </xf>
    <xf numFmtId="0" fontId="22" fillId="24" borderId="0" applyNumberFormat="0" applyBorder="0" applyAlignment="0" applyProtection="0">
      <alignment vertical="center"/>
    </xf>
    <xf numFmtId="0" fontId="19" fillId="0" borderId="52" applyNumberFormat="0" applyFill="0" applyAlignment="0" applyProtection="0">
      <alignment vertical="center"/>
    </xf>
    <xf numFmtId="0" fontId="22" fillId="26" borderId="0" applyNumberFormat="0" applyBorder="0" applyAlignment="0" applyProtection="0">
      <alignment vertical="center"/>
    </xf>
    <xf numFmtId="0" fontId="31" fillId="27" borderId="53" applyNumberFormat="0" applyAlignment="0" applyProtection="0">
      <alignment vertical="center"/>
    </xf>
    <xf numFmtId="0" fontId="32" fillId="27" borderId="47" applyNumberFormat="0" applyAlignment="0" applyProtection="0">
      <alignment vertical="center"/>
    </xf>
    <xf numFmtId="0" fontId="33" fillId="28" borderId="54" applyNumberFormat="0" applyAlignment="0" applyProtection="0">
      <alignment vertical="center"/>
    </xf>
    <xf numFmtId="0" fontId="18" fillId="13" borderId="0" applyNumberFormat="0" applyBorder="0" applyAlignment="0" applyProtection="0">
      <alignment vertical="center"/>
    </xf>
    <xf numFmtId="0" fontId="22" fillId="30" borderId="0" applyNumberFormat="0" applyBorder="0" applyAlignment="0" applyProtection="0">
      <alignment vertical="center"/>
    </xf>
    <xf numFmtId="0" fontId="26" fillId="0" borderId="49" applyNumberFormat="0" applyFill="0" applyAlignment="0" applyProtection="0">
      <alignment vertical="center"/>
    </xf>
    <xf numFmtId="0" fontId="28" fillId="0" borderId="51" applyNumberFormat="0" applyFill="0" applyAlignment="0" applyProtection="0">
      <alignment vertical="center"/>
    </xf>
    <xf numFmtId="0" fontId="30" fillId="25" borderId="0" applyNumberFormat="0" applyBorder="0" applyAlignment="0" applyProtection="0">
      <alignment vertical="center"/>
    </xf>
    <xf numFmtId="0" fontId="25" fillId="21" borderId="0" applyNumberFormat="0" applyBorder="0" applyAlignment="0" applyProtection="0">
      <alignment vertical="center"/>
    </xf>
    <xf numFmtId="0" fontId="18" fillId="31" borderId="0" applyNumberFormat="0" applyBorder="0" applyAlignment="0" applyProtection="0">
      <alignment vertical="center"/>
    </xf>
    <xf numFmtId="0" fontId="22" fillId="33" borderId="0" applyNumberFormat="0" applyBorder="0" applyAlignment="0" applyProtection="0">
      <alignment vertical="center"/>
    </xf>
    <xf numFmtId="0" fontId="18" fillId="15" borderId="0" applyNumberFormat="0" applyBorder="0" applyAlignment="0" applyProtection="0">
      <alignment vertical="center"/>
    </xf>
    <xf numFmtId="0" fontId="18" fillId="12" borderId="0" applyNumberFormat="0" applyBorder="0" applyAlignment="0" applyProtection="0">
      <alignment vertical="center"/>
    </xf>
    <xf numFmtId="0" fontId="18" fillId="34" borderId="0" applyNumberFormat="0" applyBorder="0" applyAlignment="0" applyProtection="0">
      <alignment vertical="center"/>
    </xf>
    <xf numFmtId="0" fontId="18" fillId="35" borderId="0" applyNumberFormat="0" applyBorder="0" applyAlignment="0" applyProtection="0">
      <alignment vertical="center"/>
    </xf>
    <xf numFmtId="0" fontId="22" fillId="32" borderId="0" applyNumberFormat="0" applyBorder="0" applyAlignment="0" applyProtection="0">
      <alignment vertical="center"/>
    </xf>
    <xf numFmtId="0" fontId="22" fillId="36" borderId="0" applyNumberFormat="0" applyBorder="0" applyAlignment="0" applyProtection="0">
      <alignment vertical="center"/>
    </xf>
    <xf numFmtId="0" fontId="18" fillId="37" borderId="0" applyNumberFormat="0" applyBorder="0" applyAlignment="0" applyProtection="0">
      <alignment vertical="center"/>
    </xf>
    <xf numFmtId="0" fontId="18" fillId="38" borderId="0" applyNumberFormat="0" applyBorder="0" applyAlignment="0" applyProtection="0">
      <alignment vertical="center"/>
    </xf>
    <xf numFmtId="0" fontId="22" fillId="39" borderId="0" applyNumberFormat="0" applyBorder="0" applyAlignment="0" applyProtection="0">
      <alignment vertical="center"/>
    </xf>
    <xf numFmtId="0" fontId="18" fillId="40" borderId="0" applyNumberFormat="0" applyBorder="0" applyAlignment="0" applyProtection="0">
      <alignment vertical="center"/>
    </xf>
    <xf numFmtId="0" fontId="22" fillId="41" borderId="0" applyNumberFormat="0" applyBorder="0" applyAlignment="0" applyProtection="0">
      <alignment vertical="center"/>
    </xf>
    <xf numFmtId="0" fontId="22" fillId="42" borderId="0" applyNumberFormat="0" applyBorder="0" applyAlignment="0" applyProtection="0">
      <alignment vertical="center"/>
    </xf>
    <xf numFmtId="0" fontId="18" fillId="23" borderId="0" applyNumberFormat="0" applyBorder="0" applyAlignment="0" applyProtection="0">
      <alignment vertical="center"/>
    </xf>
    <xf numFmtId="0" fontId="22" fillId="29" borderId="0" applyNumberFormat="0" applyBorder="0" applyAlignment="0" applyProtection="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cellStyleXfs>
  <cellXfs count="191">
    <xf numFmtId="0" fontId="0" fillId="0" borderId="0" xfId="0"/>
    <xf numFmtId="0" fontId="0" fillId="0" borderId="0" xfId="0" applyFont="1"/>
    <xf numFmtId="0" fontId="0" fillId="2" borderId="1" xfId="0" applyFill="1" applyBorder="1"/>
    <xf numFmtId="0" fontId="0" fillId="2" borderId="1" xfId="0" applyFont="1" applyFill="1" applyBorder="1"/>
    <xf numFmtId="0" fontId="1" fillId="2" borderId="2" xfId="0" applyFont="1" applyFill="1" applyBorder="1" applyAlignment="1">
      <alignment horizontal="center" wrapText="1"/>
    </xf>
    <xf numFmtId="0" fontId="1" fillId="2" borderId="3" xfId="0" applyFont="1" applyFill="1" applyBorder="1" applyAlignment="1">
      <alignment horizontal="center" wrapText="1"/>
    </xf>
    <xf numFmtId="0" fontId="1" fillId="2" borderId="4" xfId="0" applyFont="1" applyFill="1" applyBorder="1" applyAlignment="1">
      <alignment horizontal="center" vertical="center"/>
    </xf>
    <xf numFmtId="0" fontId="1" fillId="2" borderId="4" xfId="0" applyFont="1" applyFill="1" applyBorder="1" applyAlignment="1">
      <alignment horizontal="center" vertical="center" wrapText="1"/>
    </xf>
    <xf numFmtId="0" fontId="1" fillId="2" borderId="1" xfId="0" applyFont="1" applyFill="1" applyBorder="1" applyAlignment="1">
      <alignment horizontal="center"/>
    </xf>
    <xf numFmtId="0" fontId="0" fillId="0" borderId="5" xfId="0" applyBorder="1" applyAlignment="1">
      <alignment horizontal="center" vertical="center"/>
    </xf>
    <xf numFmtId="0" fontId="0" fillId="0" borderId="6" xfId="0" applyBorder="1" applyAlignment="1">
      <alignment horizontal="center" vertical="center"/>
    </xf>
    <xf numFmtId="0" fontId="1" fillId="2" borderId="4" xfId="0" applyFont="1" applyFill="1" applyBorder="1" applyAlignment="1">
      <alignment horizontal="right"/>
    </xf>
    <xf numFmtId="0" fontId="0" fillId="2" borderId="7" xfId="0" applyFont="1" applyFill="1" applyBorder="1" applyAlignment="1">
      <alignment wrapText="1"/>
    </xf>
    <xf numFmtId="2" fontId="0" fillId="2" borderId="8" xfId="0" applyNumberFormat="1" applyFont="1" applyFill="1" applyBorder="1"/>
    <xf numFmtId="0" fontId="1" fillId="2" borderId="9" xfId="0" applyFont="1" applyFill="1" applyBorder="1" applyAlignment="1">
      <alignment horizontal="center" wrapText="1"/>
    </xf>
    <xf numFmtId="0" fontId="1" fillId="2" borderId="1" xfId="0" applyFont="1" applyFill="1" applyBorder="1" applyAlignment="1">
      <alignment horizontal="center" wrapText="1"/>
    </xf>
    <xf numFmtId="0" fontId="1" fillId="2" borderId="2" xfId="0" applyFont="1" applyFill="1" applyBorder="1" applyAlignment="1">
      <alignment horizontal="center"/>
    </xf>
    <xf numFmtId="0" fontId="1" fillId="2" borderId="10" xfId="0" applyFont="1" applyFill="1" applyBorder="1" applyAlignment="1">
      <alignment horizontal="right"/>
    </xf>
    <xf numFmtId="0" fontId="1" fillId="2" borderId="11" xfId="0" applyFont="1" applyFill="1" applyBorder="1" applyAlignment="1">
      <alignment horizontal="center" wrapText="1"/>
    </xf>
    <xf numFmtId="0" fontId="1" fillId="2" borderId="0" xfId="0" applyFont="1" applyFill="1" applyBorder="1" applyAlignment="1">
      <alignment horizontal="center" wrapText="1"/>
    </xf>
    <xf numFmtId="0" fontId="1" fillId="2" borderId="12" xfId="0" applyFont="1" applyFill="1" applyBorder="1" applyAlignment="1">
      <alignment horizontal="center"/>
    </xf>
    <xf numFmtId="0" fontId="1" fillId="2" borderId="13" xfId="0" applyFont="1" applyFill="1" applyBorder="1" applyAlignment="1">
      <alignment horizontal="center"/>
    </xf>
    <xf numFmtId="0" fontId="1" fillId="2" borderId="14" xfId="0" applyFont="1" applyFill="1" applyBorder="1" applyAlignment="1">
      <alignment horizontal="right"/>
    </xf>
    <xf numFmtId="177" fontId="0" fillId="2" borderId="15" xfId="0" applyNumberFormat="1" applyFont="1" applyFill="1" applyBorder="1"/>
    <xf numFmtId="177" fontId="0" fillId="2" borderId="8" xfId="0" applyNumberFormat="1" applyFont="1" applyFill="1" applyBorder="1"/>
    <xf numFmtId="177" fontId="0" fillId="2" borderId="16" xfId="0" applyNumberFormat="1" applyFont="1" applyFill="1" applyBorder="1"/>
    <xf numFmtId="177" fontId="0" fillId="2" borderId="17" xfId="0" applyNumberFormat="1" applyFont="1" applyFill="1" applyBorder="1"/>
    <xf numFmtId="0" fontId="0" fillId="3" borderId="18" xfId="0" applyFill="1" applyBorder="1" applyAlignment="1">
      <alignment horizontal="center"/>
    </xf>
    <xf numFmtId="0" fontId="1" fillId="3" borderId="19" xfId="0" applyFont="1" applyFill="1" applyBorder="1" applyAlignment="1">
      <alignment horizontal="center"/>
    </xf>
    <xf numFmtId="0" fontId="1" fillId="3" borderId="20" xfId="0" applyFont="1" applyFill="1" applyBorder="1" applyAlignment="1">
      <alignment horizontal="center"/>
    </xf>
    <xf numFmtId="177" fontId="0" fillId="3" borderId="21" xfId="0" applyNumberFormat="1" applyFill="1" applyBorder="1"/>
    <xf numFmtId="0" fontId="2" fillId="0" borderId="22" xfId="0" applyFont="1" applyBorder="1" applyAlignment="1"/>
    <xf numFmtId="0" fontId="3" fillId="0" borderId="23" xfId="0" applyFont="1" applyBorder="1" applyAlignment="1"/>
    <xf numFmtId="0" fontId="0" fillId="0" borderId="23" xfId="0" applyBorder="1" applyAlignment="1"/>
    <xf numFmtId="0" fontId="1" fillId="2" borderId="24" xfId="0" applyFont="1" applyFill="1" applyBorder="1" applyAlignment="1">
      <alignment horizontal="center"/>
    </xf>
    <xf numFmtId="0" fontId="1" fillId="2" borderId="25" xfId="0" applyFont="1" applyFill="1" applyBorder="1" applyAlignment="1">
      <alignment horizontal="right"/>
    </xf>
    <xf numFmtId="177" fontId="0" fillId="2" borderId="26" xfId="0" applyNumberFormat="1" applyFont="1" applyFill="1" applyBorder="1"/>
    <xf numFmtId="177" fontId="0" fillId="2" borderId="27" xfId="0" applyNumberFormat="1" applyFont="1" applyFill="1" applyBorder="1"/>
    <xf numFmtId="0" fontId="1" fillId="3" borderId="28" xfId="0" applyFont="1" applyFill="1" applyBorder="1" applyAlignment="1">
      <alignment horizontal="center"/>
    </xf>
    <xf numFmtId="0" fontId="1" fillId="2" borderId="29" xfId="0" applyFont="1" applyFill="1" applyBorder="1" applyAlignment="1">
      <alignment horizontal="center" wrapText="1"/>
    </xf>
    <xf numFmtId="0" fontId="1" fillId="2" borderId="30" xfId="0" applyFont="1" applyFill="1" applyBorder="1" applyAlignment="1">
      <alignment horizontal="center" vertical="center"/>
    </xf>
    <xf numFmtId="0" fontId="0" fillId="0" borderId="31" xfId="0" applyBorder="1" applyAlignment="1">
      <alignment horizontal="center" vertical="center"/>
    </xf>
    <xf numFmtId="0" fontId="0" fillId="2" borderId="32" xfId="0" applyFont="1" applyFill="1" applyBorder="1" applyAlignment="1">
      <alignment wrapText="1"/>
    </xf>
    <xf numFmtId="0" fontId="0" fillId="2" borderId="8" xfId="0" applyFont="1" applyFill="1" applyBorder="1"/>
    <xf numFmtId="0" fontId="0" fillId="0" borderId="33" xfId="0" applyBorder="1" applyAlignment="1"/>
    <xf numFmtId="177" fontId="0" fillId="2" borderId="1" xfId="0" applyNumberFormat="1" applyFont="1" applyFill="1" applyBorder="1"/>
    <xf numFmtId="176" fontId="0" fillId="2" borderId="8" xfId="0" applyNumberFormat="1" applyFont="1" applyFill="1" applyBorder="1"/>
    <xf numFmtId="177" fontId="0" fillId="0" borderId="0" xfId="0" applyNumberFormat="1" applyFont="1" applyFill="1"/>
    <xf numFmtId="0" fontId="0" fillId="0" borderId="0" xfId="0" applyFill="1"/>
    <xf numFmtId="0" fontId="0" fillId="0" borderId="1" xfId="0" applyBorder="1" applyAlignment="1">
      <alignment horizontal="center"/>
    </xf>
    <xf numFmtId="0" fontId="4" fillId="4" borderId="1" xfId="0" applyFont="1" applyFill="1" applyBorder="1"/>
    <xf numFmtId="0" fontId="0" fillId="0" borderId="1" xfId="0" applyBorder="1" applyAlignment="1"/>
    <xf numFmtId="0" fontId="0" fillId="2" borderId="2" xfId="0" applyFill="1" applyBorder="1" applyAlignment="1">
      <alignment vertical="center" wrapText="1" readingOrder="1"/>
    </xf>
    <xf numFmtId="0" fontId="0" fillId="2" borderId="3" xfId="0" applyFill="1" applyBorder="1" applyAlignment="1">
      <alignment vertical="center" wrapText="1" readingOrder="1"/>
    </xf>
    <xf numFmtId="2" fontId="0" fillId="2" borderId="10" xfId="0" applyNumberFormat="1" applyFill="1" applyBorder="1"/>
    <xf numFmtId="0" fontId="0" fillId="2" borderId="34" xfId="0" applyFill="1" applyBorder="1"/>
    <xf numFmtId="0" fontId="0" fillId="2" borderId="30" xfId="0" applyFill="1" applyBorder="1"/>
    <xf numFmtId="2" fontId="0" fillId="2" borderId="11" xfId="0" applyNumberFormat="1" applyFill="1" applyBorder="1"/>
    <xf numFmtId="0" fontId="0" fillId="2" borderId="0" xfId="0" applyFill="1" applyBorder="1"/>
    <xf numFmtId="0" fontId="0" fillId="2" borderId="29" xfId="0" applyFill="1" applyBorder="1"/>
    <xf numFmtId="0" fontId="0" fillId="2" borderId="11" xfId="0" applyFill="1" applyBorder="1"/>
    <xf numFmtId="178" fontId="0" fillId="2" borderId="35" xfId="0" applyNumberFormat="1" applyFill="1" applyBorder="1"/>
    <xf numFmtId="0" fontId="0" fillId="2" borderId="36" xfId="0" applyFill="1" applyBorder="1"/>
    <xf numFmtId="0" fontId="0" fillId="2" borderId="31" xfId="0" applyFill="1" applyBorder="1"/>
    <xf numFmtId="0" fontId="0" fillId="2" borderId="9" xfId="0" applyFill="1" applyBorder="1" applyAlignment="1">
      <alignment vertical="center" wrapText="1" readingOrder="1"/>
    </xf>
    <xf numFmtId="0" fontId="1" fillId="2" borderId="3" xfId="0" applyFont="1" applyFill="1" applyBorder="1" applyAlignment="1">
      <alignment horizontal="center"/>
    </xf>
    <xf numFmtId="0" fontId="1" fillId="2" borderId="9" xfId="0" applyFont="1" applyFill="1" applyBorder="1" applyAlignment="1">
      <alignment horizontal="center"/>
    </xf>
    <xf numFmtId="2" fontId="0" fillId="2" borderId="1" xfId="0" applyNumberFormat="1" applyFill="1" applyBorder="1"/>
    <xf numFmtId="178" fontId="0" fillId="2" borderId="1" xfId="0" applyNumberFormat="1" applyFill="1" applyBorder="1"/>
    <xf numFmtId="178" fontId="0" fillId="0" borderId="0" xfId="0" applyNumberFormat="1" applyFill="1"/>
    <xf numFmtId="0" fontId="0" fillId="0" borderId="0" xfId="0" applyAlignment="1">
      <alignment horizontal="left"/>
    </xf>
    <xf numFmtId="0" fontId="0" fillId="0" borderId="3" xfId="0" applyBorder="1" applyAlignment="1">
      <alignment vertical="center" wrapText="1" readingOrder="1"/>
    </xf>
    <xf numFmtId="0" fontId="5" fillId="2" borderId="10" xfId="0" applyFont="1" applyFill="1" applyBorder="1"/>
    <xf numFmtId="0" fontId="6" fillId="2" borderId="35" xfId="0" applyFont="1" applyFill="1" applyBorder="1"/>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9" xfId="0" applyFont="1" applyFill="1" applyBorder="1" applyAlignment="1">
      <alignment horizontal="center" vertical="center"/>
    </xf>
    <xf numFmtId="0" fontId="1" fillId="2" borderId="4" xfId="0" applyFont="1" applyFill="1" applyBorder="1" applyAlignment="1">
      <alignment horizontal="center"/>
    </xf>
    <xf numFmtId="0" fontId="1" fillId="2" borderId="5" xfId="0" applyFont="1" applyFill="1" applyBorder="1" applyAlignment="1">
      <alignment horizontal="center"/>
    </xf>
    <xf numFmtId="179" fontId="0" fillId="2" borderId="1" xfId="0" applyNumberFormat="1" applyFill="1" applyBorder="1"/>
    <xf numFmtId="0" fontId="1" fillId="2" borderId="0" xfId="0" applyFont="1" applyFill="1"/>
    <xf numFmtId="0" fontId="1" fillId="2" borderId="1" xfId="0" applyFont="1" applyFill="1" applyBorder="1"/>
    <xf numFmtId="2" fontId="0" fillId="5" borderId="1" xfId="0" applyNumberFormat="1" applyFont="1" applyFill="1" applyBorder="1"/>
    <xf numFmtId="0" fontId="1" fillId="2" borderId="4" xfId="0" applyFont="1" applyFill="1" applyBorder="1"/>
    <xf numFmtId="2" fontId="0" fillId="5" borderId="4" xfId="0" applyNumberFormat="1" applyFont="1" applyFill="1" applyBorder="1"/>
    <xf numFmtId="0" fontId="1" fillId="0" borderId="0" xfId="0" applyFont="1" applyFill="1" applyBorder="1"/>
    <xf numFmtId="2" fontId="0" fillId="0" borderId="0" xfId="0" applyNumberFormat="1" applyFont="1" applyFill="1" applyBorder="1"/>
    <xf numFmtId="0" fontId="0" fillId="0" borderId="0" xfId="0" applyFill="1" applyBorder="1"/>
    <xf numFmtId="2" fontId="0" fillId="0" borderId="0" xfId="0" applyNumberFormat="1" applyFill="1" applyBorder="1"/>
    <xf numFmtId="0" fontId="0" fillId="0" borderId="0" xfId="0" applyBorder="1"/>
    <xf numFmtId="0" fontId="0" fillId="6" borderId="0" xfId="0" applyFill="1" applyProtection="1">
      <protection hidden="1"/>
    </xf>
    <xf numFmtId="0" fontId="0" fillId="0" borderId="0" xfId="0" applyAlignment="1">
      <alignment wrapText="1"/>
    </xf>
    <xf numFmtId="0" fontId="0" fillId="0" borderId="0" xfId="0" applyAlignment="1">
      <alignment horizontal="center"/>
    </xf>
    <xf numFmtId="0" fontId="7" fillId="2" borderId="2"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1" xfId="0" applyFont="1" applyFill="1" applyBorder="1" applyAlignment="1">
      <alignment horizontal="center" vertical="center" wrapText="1"/>
    </xf>
    <xf numFmtId="0" fontId="1" fillId="7" borderId="1" xfId="0" applyFont="1" applyFill="1" applyBorder="1" applyAlignment="1">
      <alignment horizontal="center" vertical="center" wrapText="1"/>
    </xf>
    <xf numFmtId="0" fontId="0" fillId="2" borderId="37" xfId="0" applyFont="1" applyFill="1" applyBorder="1" applyAlignment="1">
      <alignment vertical="center" wrapText="1"/>
    </xf>
    <xf numFmtId="0" fontId="0" fillId="2" borderId="1" xfId="0" applyFont="1" applyFill="1" applyBorder="1" applyAlignment="1">
      <alignment vertical="center"/>
    </xf>
    <xf numFmtId="2" fontId="0" fillId="0" borderId="0" xfId="0" applyNumberFormat="1" applyFont="1" applyAlignment="1">
      <alignment horizontal="center" vertical="center"/>
    </xf>
    <xf numFmtId="178" fontId="0" fillId="0" borderId="0" xfId="0" applyNumberFormat="1" applyFont="1" applyAlignment="1">
      <alignment horizontal="center" vertical="center"/>
    </xf>
    <xf numFmtId="176" fontId="0" fillId="0" borderId="0" xfId="0" applyNumberFormat="1" applyAlignment="1">
      <alignment horizontal="center" vertical="center"/>
    </xf>
    <xf numFmtId="0" fontId="0" fillId="0" borderId="5" xfId="0" applyBorder="1" applyAlignment="1">
      <alignment horizontal="center" vertical="center" wrapText="1"/>
    </xf>
    <xf numFmtId="0" fontId="0" fillId="0" borderId="0" xfId="0" applyAlignment="1">
      <alignment horizontal="center" vertical="center"/>
    </xf>
    <xf numFmtId="0" fontId="4" fillId="0" borderId="0" xfId="0" applyFont="1" applyAlignment="1"/>
    <xf numFmtId="0" fontId="0" fillId="0" borderId="0" xfId="0" applyAlignment="1"/>
    <xf numFmtId="0" fontId="0" fillId="2" borderId="4" xfId="0" applyFont="1" applyFill="1" applyBorder="1" applyAlignment="1">
      <alignment vertical="center"/>
    </xf>
    <xf numFmtId="2" fontId="0" fillId="0" borderId="0" xfId="0" applyNumberFormat="1" applyFont="1" applyBorder="1" applyAlignment="1">
      <alignment horizontal="center" vertical="center"/>
    </xf>
    <xf numFmtId="0" fontId="1" fillId="0" borderId="0" xfId="0" applyFont="1" applyFill="1"/>
    <xf numFmtId="0" fontId="1" fillId="0" borderId="0" xfId="0" applyFont="1"/>
    <xf numFmtId="177" fontId="0" fillId="0" borderId="0" xfId="0" applyNumberFormat="1" applyAlignment="1">
      <alignment horizontal="center"/>
    </xf>
    <xf numFmtId="0" fontId="0" fillId="0" borderId="0" xfId="0" applyFont="1" applyFill="1" applyBorder="1"/>
    <xf numFmtId="2" fontId="0" fillId="0" borderId="0" xfId="0" applyNumberFormat="1" applyFont="1" applyAlignment="1">
      <alignment horizontal="center"/>
    </xf>
    <xf numFmtId="178" fontId="0" fillId="0" borderId="0" xfId="0" applyNumberFormat="1" applyFont="1" applyAlignment="1">
      <alignment horizontal="center"/>
    </xf>
    <xf numFmtId="179" fontId="0" fillId="0" borderId="0" xfId="0" applyNumberFormat="1" applyAlignment="1">
      <alignment horizontal="center"/>
    </xf>
    <xf numFmtId="0" fontId="0" fillId="0" borderId="0" xfId="0" applyAlignment="1">
      <alignment vertical="center"/>
    </xf>
    <xf numFmtId="0" fontId="1" fillId="0" borderId="0" xfId="0" applyFont="1" applyFill="1" applyBorder="1" applyAlignment="1"/>
    <xf numFmtId="0" fontId="0" fillId="0" borderId="29" xfId="0" applyBorder="1" applyAlignment="1"/>
    <xf numFmtId="0" fontId="0" fillId="2" borderId="10" xfId="0" applyFont="1" applyFill="1" applyBorder="1" applyAlignment="1">
      <alignment horizontal="center" vertical="center"/>
    </xf>
    <xf numFmtId="0" fontId="0" fillId="0" borderId="30" xfId="0" applyBorder="1" applyAlignment="1">
      <alignment vertical="center"/>
    </xf>
    <xf numFmtId="0" fontId="8" fillId="0" borderId="11" xfId="0" applyFont="1" applyFill="1" applyBorder="1" applyAlignment="1">
      <alignment horizontal="right" vertical="center"/>
    </xf>
    <xf numFmtId="0" fontId="0" fillId="0" borderId="29" xfId="0" applyBorder="1" applyAlignment="1">
      <alignment vertical="center"/>
    </xf>
    <xf numFmtId="0" fontId="1" fillId="0" borderId="0" xfId="0" applyFont="1" applyFill="1" applyBorder="1" applyAlignment="1">
      <alignment horizontal="center"/>
    </xf>
    <xf numFmtId="0" fontId="0" fillId="0" borderId="0" xfId="0" applyFont="1" applyFill="1" applyBorder="1" applyAlignment="1">
      <alignment horizontal="center"/>
    </xf>
    <xf numFmtId="0" fontId="8" fillId="0" borderId="0" xfId="0" applyFont="1" applyFill="1" applyBorder="1" applyAlignment="1">
      <alignment horizontal="right"/>
    </xf>
    <xf numFmtId="0" fontId="0" fillId="0" borderId="0" xfId="0" applyFill="1" applyAlignment="1"/>
    <xf numFmtId="0" fontId="0" fillId="0" borderId="0" xfId="0" applyFill="1" applyBorder="1" applyAlignment="1"/>
    <xf numFmtId="0" fontId="1" fillId="0" borderId="36" xfId="0" applyFont="1" applyBorder="1" applyAlignment="1">
      <alignment vertical="center"/>
    </xf>
    <xf numFmtId="0" fontId="0" fillId="0" borderId="36" xfId="0" applyBorder="1" applyAlignment="1"/>
    <xf numFmtId="0" fontId="1" fillId="2" borderId="1" xfId="0" applyFont="1" applyFill="1" applyBorder="1" applyAlignment="1">
      <alignment horizontal="center" vertical="center"/>
    </xf>
    <xf numFmtId="2" fontId="0" fillId="0" borderId="1" xfId="0" applyNumberFormat="1" applyFont="1" applyFill="1" applyBorder="1" applyAlignment="1">
      <alignment horizontal="right" vertical="center" wrapText="1"/>
    </xf>
    <xf numFmtId="0" fontId="1" fillId="0" borderId="3" xfId="0" applyFont="1" applyBorder="1" applyAlignment="1">
      <alignment vertical="center"/>
    </xf>
    <xf numFmtId="0" fontId="0" fillId="0" borderId="3" xfId="0" applyBorder="1" applyAlignment="1"/>
    <xf numFmtId="0" fontId="0" fillId="0" borderId="1" xfId="0" applyFont="1" applyFill="1" applyBorder="1" applyAlignment="1">
      <alignment horizontal="center" vertical="center" wrapText="1"/>
    </xf>
    <xf numFmtId="0" fontId="0" fillId="0" borderId="3" xfId="0" applyBorder="1" applyAlignment="1">
      <alignment vertical="center"/>
    </xf>
    <xf numFmtId="2" fontId="0" fillId="0" borderId="1" xfId="0" applyNumberFormat="1" applyFill="1" applyBorder="1" applyAlignment="1">
      <alignment horizontal="right" vertical="center"/>
    </xf>
    <xf numFmtId="0" fontId="0" fillId="0" borderId="1" xfId="0" applyFill="1" applyBorder="1" applyAlignment="1">
      <alignment horizontal="center" vertical="center"/>
    </xf>
    <xf numFmtId="0" fontId="0" fillId="0" borderId="9" xfId="0" applyBorder="1" applyAlignment="1"/>
    <xf numFmtId="0" fontId="0" fillId="2" borderId="1" xfId="0" applyFont="1" applyFill="1" applyBorder="1" applyAlignment="1">
      <alignment horizontal="center"/>
    </xf>
    <xf numFmtId="0" fontId="0" fillId="2" borderId="36" xfId="0" applyFont="1" applyFill="1" applyBorder="1" applyAlignment="1">
      <alignment horizontal="center"/>
    </xf>
    <xf numFmtId="0" fontId="0" fillId="2" borderId="31" xfId="0" applyFont="1" applyFill="1" applyBorder="1" applyAlignment="1">
      <alignment horizontal="center"/>
    </xf>
    <xf numFmtId="2" fontId="0" fillId="0" borderId="1" xfId="0" applyNumberFormat="1" applyFill="1" applyBorder="1" applyAlignment="1">
      <alignment horizontal="right"/>
    </xf>
    <xf numFmtId="2" fontId="0" fillId="0" borderId="0" xfId="0" applyNumberFormat="1" applyFill="1" applyBorder="1" applyAlignment="1">
      <alignment horizontal="right"/>
    </xf>
    <xf numFmtId="0" fontId="1" fillId="0" borderId="0" xfId="0" applyFont="1" applyFill="1" applyAlignment="1">
      <alignment vertical="center" wrapText="1"/>
    </xf>
    <xf numFmtId="2" fontId="0" fillId="0" borderId="0" xfId="0" applyNumberFormat="1" applyAlignment="1">
      <alignment vertical="center" wrapText="1"/>
    </xf>
    <xf numFmtId="2" fontId="0" fillId="0" borderId="0" xfId="0" applyNumberFormat="1" applyAlignment="1">
      <alignment horizontal="center" vertical="center" wrapText="1"/>
    </xf>
    <xf numFmtId="0" fontId="0" fillId="0" borderId="0" xfId="0" applyAlignment="1">
      <alignment horizontal="center" vertical="center" wrapText="1"/>
    </xf>
    <xf numFmtId="0" fontId="1" fillId="2" borderId="5" xfId="0" applyFont="1" applyFill="1" applyBorder="1" applyAlignment="1">
      <alignment horizontal="center" vertical="center" wrapText="1"/>
    </xf>
    <xf numFmtId="0" fontId="1" fillId="2" borderId="1" xfId="0" applyFont="1" applyFill="1" applyBorder="1" applyAlignment="1">
      <alignment horizontal="right"/>
    </xf>
    <xf numFmtId="0" fontId="9" fillId="7" borderId="1" xfId="0" applyFont="1" applyFill="1" applyBorder="1" applyAlignment="1">
      <alignment horizontal="center"/>
    </xf>
    <xf numFmtId="0" fontId="0" fillId="7" borderId="1" xfId="0" applyFill="1" applyBorder="1"/>
    <xf numFmtId="0" fontId="0" fillId="2" borderId="1" xfId="0" applyFill="1" applyBorder="1" applyAlignment="1">
      <alignment horizontal="center"/>
    </xf>
    <xf numFmtId="0" fontId="10" fillId="8" borderId="38" xfId="0" applyFont="1" applyFill="1" applyBorder="1" applyAlignment="1">
      <alignment wrapText="1"/>
    </xf>
    <xf numFmtId="2" fontId="0" fillId="7" borderId="1" xfId="0" applyNumberFormat="1" applyFont="1" applyFill="1" applyBorder="1"/>
    <xf numFmtId="0" fontId="10" fillId="9" borderId="38" xfId="0" applyFont="1" applyFill="1" applyBorder="1" applyAlignment="1">
      <alignment wrapText="1"/>
    </xf>
    <xf numFmtId="0" fontId="0" fillId="0" borderId="3" xfId="0" applyBorder="1" applyAlignment="1">
      <alignment horizontal="center"/>
    </xf>
    <xf numFmtId="0" fontId="0" fillId="0" borderId="9" xfId="0" applyBorder="1" applyAlignment="1">
      <alignment horizontal="center"/>
    </xf>
    <xf numFmtId="2" fontId="0" fillId="2" borderId="2" xfId="0" applyNumberFormat="1" applyFont="1" applyFill="1" applyBorder="1"/>
    <xf numFmtId="2" fontId="0" fillId="2" borderId="1" xfId="0" applyNumberFormat="1" applyFont="1" applyFill="1" applyBorder="1"/>
    <xf numFmtId="9" fontId="0" fillId="2" borderId="1" xfId="11" applyFont="1" applyFill="1" applyBorder="1"/>
    <xf numFmtId="1" fontId="0" fillId="2" borderId="1" xfId="0" applyNumberFormat="1" applyFill="1" applyBorder="1" applyAlignment="1"/>
    <xf numFmtId="177" fontId="0" fillId="2" borderId="1" xfId="0" applyNumberFormat="1" applyFill="1" applyBorder="1" applyAlignment="1"/>
    <xf numFmtId="9" fontId="0" fillId="2" borderId="2" xfId="11" applyFont="1" applyFill="1" applyBorder="1"/>
    <xf numFmtId="9" fontId="0" fillId="2" borderId="1" xfId="11" applyFont="1" applyFill="1" applyBorder="1" applyAlignment="1"/>
    <xf numFmtId="0" fontId="0" fillId="7" borderId="1" xfId="0" applyFont="1" applyFill="1" applyBorder="1"/>
    <xf numFmtId="0" fontId="11" fillId="10" borderId="2" xfId="0" applyFont="1" applyFill="1" applyBorder="1" applyAlignment="1">
      <alignment wrapText="1"/>
    </xf>
    <xf numFmtId="0" fontId="0" fillId="10" borderId="3" xfId="0" applyFill="1" applyBorder="1" applyAlignment="1">
      <alignment wrapText="1"/>
    </xf>
    <xf numFmtId="0" fontId="0" fillId="0" borderId="0" xfId="0" applyFill="1" applyBorder="1" applyAlignment="1">
      <alignment wrapText="1"/>
    </xf>
    <xf numFmtId="9" fontId="0" fillId="0" borderId="0" xfId="11" applyFont="1"/>
    <xf numFmtId="0" fontId="0" fillId="10" borderId="9" xfId="0" applyFill="1" applyBorder="1" applyAlignment="1">
      <alignment wrapText="1"/>
    </xf>
    <xf numFmtId="0" fontId="1" fillId="0" borderId="0" xfId="0" applyFont="1" applyFill="1" applyBorder="1" applyAlignment="1">
      <alignment horizontal="right"/>
    </xf>
    <xf numFmtId="0" fontId="0" fillId="0" borderId="0" xfId="0" applyFont="1" applyAlignment="1"/>
    <xf numFmtId="0" fontId="0" fillId="7" borderId="2" xfId="0" applyFill="1" applyBorder="1" applyAlignment="1">
      <alignment horizontal="center"/>
    </xf>
    <xf numFmtId="0" fontId="0" fillId="0" borderId="9" xfId="0" applyFont="1" applyBorder="1" applyAlignment="1">
      <alignment horizontal="center"/>
    </xf>
    <xf numFmtId="0" fontId="12" fillId="0" borderId="0" xfId="10" applyFont="1" applyFill="1" applyBorder="1" applyAlignment="1" applyProtection="1"/>
    <xf numFmtId="0" fontId="13" fillId="11" borderId="38" xfId="0" applyFont="1" applyFill="1" applyBorder="1" applyAlignment="1">
      <alignment wrapText="1"/>
    </xf>
    <xf numFmtId="0" fontId="14" fillId="0" borderId="39" xfId="0" applyFont="1" applyBorder="1" applyAlignment="1">
      <alignment horizontal="justify" vertical="top"/>
    </xf>
    <xf numFmtId="0" fontId="14" fillId="0" borderId="40" xfId="0" applyFont="1" applyBorder="1" applyAlignment="1">
      <alignment horizontal="justify" vertical="top"/>
    </xf>
    <xf numFmtId="0" fontId="14" fillId="0" borderId="39" xfId="0" applyFont="1" applyBorder="1" applyAlignment="1">
      <alignment horizontal="left"/>
    </xf>
    <xf numFmtId="0" fontId="3" fillId="0" borderId="0" xfId="0" applyFont="1"/>
    <xf numFmtId="0" fontId="0" fillId="0" borderId="41" xfId="0" applyFont="1" applyBorder="1" applyAlignment="1">
      <alignment horizontal="left" vertical="top" wrapText="1"/>
    </xf>
    <xf numFmtId="0" fontId="0" fillId="0" borderId="23" xfId="0" applyFont="1" applyBorder="1" applyAlignment="1">
      <alignment horizontal="left" vertical="top" wrapText="1"/>
    </xf>
    <xf numFmtId="0" fontId="0" fillId="0" borderId="42" xfId="0" applyFont="1" applyBorder="1" applyAlignment="1">
      <alignment horizontal="left" vertical="top" wrapText="1"/>
    </xf>
    <xf numFmtId="0" fontId="0" fillId="0" borderId="0" xfId="0" applyFont="1" applyBorder="1" applyAlignment="1">
      <alignment horizontal="left" vertical="top" wrapText="1"/>
    </xf>
    <xf numFmtId="0" fontId="0" fillId="0" borderId="43" xfId="0" applyFont="1" applyBorder="1" applyAlignment="1">
      <alignment horizontal="left" vertical="top" wrapText="1"/>
    </xf>
    <xf numFmtId="0" fontId="0" fillId="0" borderId="44" xfId="0" applyFont="1" applyBorder="1" applyAlignment="1">
      <alignment horizontal="left" vertical="top" wrapText="1"/>
    </xf>
    <xf numFmtId="0" fontId="0" fillId="0" borderId="45" xfId="0" applyFont="1" applyBorder="1" applyAlignment="1">
      <alignment horizontal="left" vertical="top" wrapText="1"/>
    </xf>
    <xf numFmtId="0" fontId="0" fillId="0" borderId="46" xfId="0" applyFont="1" applyBorder="1" applyAlignment="1">
      <alignment horizontal="left" vertical="top" wrapText="1"/>
    </xf>
    <xf numFmtId="0" fontId="0" fillId="0" borderId="39" xfId="0" applyFont="1" applyBorder="1" applyAlignment="1">
      <alignment horizontal="left" vertical="top"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 name="常规 5" xfId="52"/>
  </cellStyles>
  <dxfs count="12">
    <dxf>
      <font>
        <b val="1"/>
        <i val="0"/>
        <color indexed="10"/>
      </font>
    </dxf>
    <dxf>
      <font>
        <b val="1"/>
        <i val="0"/>
        <color indexed="12"/>
      </font>
    </dxf>
    <dxf>
      <font>
        <b val="1"/>
        <i val="0"/>
        <color indexed="14"/>
      </font>
    </dxf>
    <dxf>
      <font>
        <b val="1"/>
        <i val="0"/>
        <color indexed="32"/>
      </font>
    </dxf>
    <dxf>
      <font>
        <b val="1"/>
        <i val="0"/>
        <color rgb="FF92D050"/>
      </font>
    </dxf>
    <dxf>
      <font>
        <b val="1"/>
        <i val="0"/>
        <color theme="9" tint="-0.249946592608417"/>
      </font>
    </dxf>
    <dxf>
      <font>
        <b val="1"/>
        <i val="0"/>
        <color indexed="18"/>
      </font>
    </dxf>
    <dxf>
      <font>
        <color theme="9" tint="-0.249946592608417"/>
      </font>
    </dxf>
    <dxf>
      <font>
        <color theme="3" tint="0.399945066682943"/>
      </font>
    </dxf>
    <dxf>
      <font>
        <color rgb="FF92D050"/>
      </font>
    </dxf>
    <dxf>
      <font>
        <color rgb="FF0070C0"/>
      </font>
    </dxf>
    <dxf>
      <font>
        <color rgb="FFC00000"/>
      </font>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externalLink" Target="externalLinks/externalLink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6.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20"/>
    </mc:Choice>
    <mc:Fallback>
      <c:style val="20"/>
    </mc:Fallback>
  </mc:AlternateContent>
  <c:chart>
    <c:autoTitleDeleted val="1"/>
    <c:plotArea>
      <c:layout>
        <c:manualLayout>
          <c:layoutTarget val="inner"/>
          <c:xMode val="edge"/>
          <c:yMode val="edge"/>
          <c:x val="0.115702479338843"/>
          <c:y val="0.0584194400351698"/>
          <c:w val="0.866115702479344"/>
          <c:h val="0.735397656913321"/>
        </c:manualLayout>
      </c:layout>
      <c:barChart>
        <c:barDir val="col"/>
        <c:grouping val="clustered"/>
        <c:varyColors val="0"/>
        <c:ser>
          <c:idx val="0"/>
          <c:order val="0"/>
          <c:invertIfNegative val="0"/>
          <c:dLbls>
            <c:delete val="1"/>
          </c:dLbls>
          <c:errBars>
            <c:errBarType val="plus"/>
            <c:errValType val="cust"/>
            <c:noEndCap val="0"/>
            <c:plus>
              <c:numRef>
                <c:f>'Test Sample Data'!$AB$8:$AB$11</c:f>
                <c:numCache>
                  <c:formatCode>General</c:formatCode>
                  <c:ptCount val="4"/>
                  <c:pt idx="0">
                    <c:v>0</c:v>
                  </c:pt>
                  <c:pt idx="1">
                    <c:v>0</c:v>
                  </c:pt>
                  <c:pt idx="2">
                    <c:v>0</c:v>
                  </c:pt>
                  <c:pt idx="3">
                    <c:v>0</c:v>
                  </c:pt>
                </c:numCache>
              </c:numRef>
            </c:plus>
          </c:errBars>
          <c:cat>
            <c:strRef>
              <c:f>'Test Sample Data'!$P$8:$P$11</c:f>
              <c:strCache>
                <c:ptCount val="4"/>
                <c:pt idx="0">
                  <c:v>&lt;25</c:v>
                </c:pt>
                <c:pt idx="1">
                  <c:v>25-30</c:v>
                </c:pt>
                <c:pt idx="2">
                  <c:v>30-35</c:v>
                </c:pt>
                <c:pt idx="3">
                  <c:v>Absent Calls</c:v>
                </c:pt>
              </c:strCache>
            </c:strRef>
          </c:cat>
          <c:val>
            <c:numRef>
              <c:f>'Test Sample Data'!$AA$8:$AA$11</c:f>
              <c:numCache>
                <c:formatCode>0%</c:formatCode>
                <c:ptCount val="4"/>
                <c:pt idx="0">
                  <c:v>0</c:v>
                </c:pt>
                <c:pt idx="1">
                  <c:v>0</c:v>
                </c:pt>
                <c:pt idx="2">
                  <c:v>0</c:v>
                </c:pt>
                <c:pt idx="3">
                  <c:v>0</c:v>
                </c:pt>
              </c:numCache>
            </c:numRef>
          </c:val>
        </c:ser>
        <c:dLbls>
          <c:showLegendKey val="0"/>
          <c:showVal val="0"/>
          <c:showCatName val="0"/>
          <c:showSerName val="0"/>
          <c:showPercent val="0"/>
          <c:showBubbleSize val="0"/>
        </c:dLbls>
        <c:gapWidth val="150"/>
        <c:axId val="63126528"/>
        <c:axId val="63149568"/>
      </c:barChart>
      <c:catAx>
        <c:axId val="63126528"/>
        <c:scaling>
          <c:orientation val="minMax"/>
        </c:scaling>
        <c:delete val="0"/>
        <c:axPos val="b"/>
        <c:title>
          <c:tx>
            <c:rich>
              <a:bodyPr rot="0" spcFirstLastPara="0" vertOverflow="ellipsis" vert="horz" wrap="square" anchor="ctr" anchorCtr="1"/>
              <a:lstStyle/>
              <a:p>
                <a:pPr>
                  <a:defRPr lang="zh-CN" sz="1000" b="1" i="0" u="none" strike="noStrike" kern="1200" baseline="0">
                    <a:solidFill>
                      <a:schemeClr val="tx1"/>
                    </a:solidFill>
                    <a:latin typeface="+mn-lt"/>
                    <a:ea typeface="+mn-ea"/>
                    <a:cs typeface="+mn-cs"/>
                  </a:defRPr>
                </a:pPr>
                <a:r>
                  <a:rPr lang="en-US"/>
                  <a:t>Threshold Cycle Value Range</a:t>
                </a:r>
                <a:endParaRPr lang="en-US"/>
              </a:p>
            </c:rich>
          </c:tx>
          <c:layout>
            <c:manualLayout>
              <c:xMode val="edge"/>
              <c:yMode val="edge"/>
              <c:x val="0.488467300504248"/>
              <c:y val="0.881961600716566"/>
            </c:manualLayout>
          </c:layout>
          <c:overlay val="0"/>
        </c:title>
        <c:numFmt formatCode="General" sourceLinked="1"/>
        <c:majorTickMark val="out"/>
        <c:minorTickMark val="none"/>
        <c:tickLblPos val="nextTo"/>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63149568"/>
        <c:crosses val="autoZero"/>
        <c:auto val="1"/>
        <c:lblAlgn val="ctr"/>
        <c:lblOffset val="100"/>
        <c:tickLblSkip val="1"/>
        <c:noMultiLvlLbl val="0"/>
      </c:catAx>
      <c:valAx>
        <c:axId val="63149568"/>
        <c:scaling>
          <c:orientation val="minMax"/>
        </c:scaling>
        <c:delete val="0"/>
        <c:axPos val="l"/>
        <c:majorGridlines/>
        <c:title>
          <c:tx>
            <c:rich>
              <a:bodyPr rot="-5400000" spcFirstLastPara="0" vertOverflow="ellipsis" vert="horz" wrap="square" anchor="ctr" anchorCtr="1"/>
              <a:lstStyle/>
              <a:p>
                <a:pPr>
                  <a:defRPr lang="zh-CN" sz="1000" b="1" i="0" u="none" strike="noStrike" kern="1200" baseline="0">
                    <a:solidFill>
                      <a:schemeClr val="tx1"/>
                    </a:solidFill>
                    <a:latin typeface="+mn-lt"/>
                    <a:ea typeface="+mn-ea"/>
                    <a:cs typeface="+mn-cs"/>
                  </a:defRPr>
                </a:pPr>
                <a:r>
                  <a:rPr lang="en-US"/>
                  <a:t>Percentage of Genes</a:t>
                </a:r>
                <a:endParaRPr lang="en-US"/>
              </a:p>
            </c:rich>
          </c:tx>
          <c:layout>
            <c:manualLayout>
              <c:xMode val="edge"/>
              <c:yMode val="edge"/>
              <c:x val="0.00826446280991737"/>
              <c:y val="0.144330257686863"/>
            </c:manualLayout>
          </c:layout>
          <c:overlay val="0"/>
        </c:title>
        <c:numFmt formatCode="0%" sourceLinked="1"/>
        <c:majorTickMark val="out"/>
        <c:minorTickMark val="none"/>
        <c:tickLblPos val="nextTo"/>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63126528"/>
        <c:crosses val="autoZero"/>
        <c:crossBetween val="between"/>
        <c:majorUnit val="0.1"/>
        <c:minorUnit val="0.05"/>
      </c:valAx>
    </c:plotArea>
    <c:plotVisOnly val="1"/>
    <c:dispBlanksAs val="gap"/>
    <c:showDLblsOverMax val="0"/>
  </c:chart>
  <c:txPr>
    <a:bodyPr/>
    <a:lstStyle/>
    <a:p>
      <a:pPr>
        <a:defRPr lang="zh-CN"/>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20"/>
    </mc:Choice>
    <mc:Fallback>
      <c:style val="20"/>
    </mc:Fallback>
  </mc:AlternateContent>
  <c:chart>
    <c:autoTitleDeleted val="1"/>
    <c:plotArea>
      <c:layout>
        <c:manualLayout>
          <c:layoutTarget val="inner"/>
          <c:xMode val="edge"/>
          <c:yMode val="edge"/>
          <c:x val="0.106828029653787"/>
          <c:y val="0.110213213490487"/>
          <c:w val="0.863406408094435"/>
          <c:h val="0.737025466697989"/>
        </c:manualLayout>
      </c:layout>
      <c:barChart>
        <c:barDir val="col"/>
        <c:grouping val="clustered"/>
        <c:varyColors val="0"/>
        <c:ser>
          <c:idx val="0"/>
          <c:order val="0"/>
          <c:invertIfNegative val="0"/>
          <c:dLbls>
            <c:delete val="1"/>
          </c:dLbls>
          <c:errBars>
            <c:errBarType val="plus"/>
            <c:errValType val="cust"/>
            <c:noEndCap val="0"/>
            <c:plus>
              <c:numRef>
                <c:f>'Control Sample Data'!$AB$8:$AB$11</c:f>
                <c:numCache>
                  <c:formatCode>General</c:formatCode>
                  <c:ptCount val="4"/>
                  <c:pt idx="0">
                    <c:v>0</c:v>
                  </c:pt>
                  <c:pt idx="1">
                    <c:v>0</c:v>
                  </c:pt>
                  <c:pt idx="2">
                    <c:v>0</c:v>
                  </c:pt>
                  <c:pt idx="3">
                    <c:v>0</c:v>
                  </c:pt>
                </c:numCache>
              </c:numRef>
            </c:plus>
          </c:errBars>
          <c:cat>
            <c:strRef>
              <c:f>'Control Sample Data'!$P$8:$P$11</c:f>
              <c:strCache>
                <c:ptCount val="4"/>
                <c:pt idx="0">
                  <c:v>&lt;25</c:v>
                </c:pt>
                <c:pt idx="1">
                  <c:v>25-30</c:v>
                </c:pt>
                <c:pt idx="2">
                  <c:v>30-35</c:v>
                </c:pt>
                <c:pt idx="3">
                  <c:v>Absent Calls</c:v>
                </c:pt>
              </c:strCache>
            </c:strRef>
          </c:cat>
          <c:val>
            <c:numRef>
              <c:f>'Control Sample Data'!$AA$8:$AA$11</c:f>
              <c:numCache>
                <c:formatCode>0%</c:formatCode>
                <c:ptCount val="4"/>
                <c:pt idx="0">
                  <c:v>0</c:v>
                </c:pt>
                <c:pt idx="1">
                  <c:v>0</c:v>
                </c:pt>
                <c:pt idx="2">
                  <c:v>0</c:v>
                </c:pt>
                <c:pt idx="3">
                  <c:v>0</c:v>
                </c:pt>
              </c:numCache>
            </c:numRef>
          </c:val>
        </c:ser>
        <c:dLbls>
          <c:showLegendKey val="0"/>
          <c:showVal val="0"/>
          <c:showCatName val="0"/>
          <c:showSerName val="0"/>
          <c:showPercent val="0"/>
          <c:showBubbleSize val="0"/>
        </c:dLbls>
        <c:gapWidth val="150"/>
        <c:axId val="64402944"/>
        <c:axId val="64404864"/>
      </c:barChart>
      <c:catAx>
        <c:axId val="64402944"/>
        <c:scaling>
          <c:orientation val="minMax"/>
        </c:scaling>
        <c:delete val="0"/>
        <c:axPos val="b"/>
        <c:title>
          <c:tx>
            <c:rich>
              <a:bodyPr rot="0" spcFirstLastPara="0" vertOverflow="ellipsis" vert="horz" wrap="square" anchor="ctr" anchorCtr="1"/>
              <a:lstStyle/>
              <a:p>
                <a:pPr>
                  <a:defRPr lang="zh-CN" sz="1000" b="1" i="0" u="none" strike="noStrike" kern="1200" baseline="0">
                    <a:solidFill>
                      <a:schemeClr val="tx1"/>
                    </a:solidFill>
                    <a:latin typeface="+mn-lt"/>
                    <a:ea typeface="+mn-ea"/>
                    <a:cs typeface="+mn-cs"/>
                  </a:defRPr>
                </a:pPr>
                <a:r>
                  <a:rPr lang="en-US"/>
                  <a:t>Threshold Cycle Value Range</a:t>
                </a:r>
                <a:endParaRPr lang="en-US"/>
              </a:p>
            </c:rich>
          </c:tx>
          <c:layout>
            <c:manualLayout>
              <c:xMode val="edge"/>
              <c:yMode val="edge"/>
              <c:x val="0.39002250952204"/>
              <c:y val="0.918517139736655"/>
            </c:manualLayout>
          </c:layout>
          <c:overlay val="0"/>
        </c:title>
        <c:numFmt formatCode="General" sourceLinked="1"/>
        <c:majorTickMark val="out"/>
        <c:minorTickMark val="none"/>
        <c:tickLblPos val="nextTo"/>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64404864"/>
        <c:crosses val="autoZero"/>
        <c:auto val="1"/>
        <c:lblAlgn val="ctr"/>
        <c:lblOffset val="100"/>
        <c:tickLblSkip val="1"/>
        <c:noMultiLvlLbl val="0"/>
      </c:catAx>
      <c:valAx>
        <c:axId val="64404864"/>
        <c:scaling>
          <c:orientation val="minMax"/>
        </c:scaling>
        <c:delete val="0"/>
        <c:axPos val="l"/>
        <c:majorGridlines/>
        <c:title>
          <c:tx>
            <c:rich>
              <a:bodyPr rot="-5400000" spcFirstLastPara="0" vertOverflow="ellipsis" vert="horz" wrap="square" anchor="ctr" anchorCtr="1"/>
              <a:lstStyle/>
              <a:p>
                <a:pPr>
                  <a:defRPr lang="zh-CN" sz="1000" b="1" i="0" u="none" strike="noStrike" kern="1200" baseline="0">
                    <a:solidFill>
                      <a:schemeClr val="tx1"/>
                    </a:solidFill>
                    <a:latin typeface="+mn-lt"/>
                    <a:ea typeface="+mn-ea"/>
                    <a:cs typeface="+mn-cs"/>
                  </a:defRPr>
                </a:pPr>
                <a:r>
                  <a:rPr lang="en-US"/>
                  <a:t>Percentage of Genes</a:t>
                </a:r>
                <a:endParaRPr lang="en-US"/>
              </a:p>
            </c:rich>
          </c:tx>
          <c:layout>
            <c:manualLayout>
              <c:xMode val="edge"/>
              <c:yMode val="edge"/>
              <c:x val="0.00843170320404732"/>
              <c:y val="0.13840866777466"/>
            </c:manualLayout>
          </c:layout>
          <c:overlay val="0"/>
        </c:title>
        <c:numFmt formatCode="0%" sourceLinked="1"/>
        <c:majorTickMark val="out"/>
        <c:minorTickMark val="none"/>
        <c:tickLblPos val="nextTo"/>
        <c:txPr>
          <a:bodyPr rot="0" spcFirstLastPara="0" vertOverflow="ellipsis" vert="horz" wrap="square" anchor="ctr" anchorCtr="1"/>
          <a:lstStyle/>
          <a:p>
            <a:pPr>
              <a:defRPr lang="zh-CN" sz="1000" b="0" i="0" u="none" strike="noStrike" kern="1200" baseline="0">
                <a:solidFill>
                  <a:schemeClr val="tx1"/>
                </a:solidFill>
                <a:latin typeface="+mn-lt"/>
                <a:ea typeface="+mn-ea"/>
                <a:cs typeface="+mn-cs"/>
              </a:defRPr>
            </a:pPr>
          </a:p>
        </c:txPr>
        <c:crossAx val="64402944"/>
        <c:crosses val="autoZero"/>
        <c:crossBetween val="between"/>
        <c:majorUnit val="0.1"/>
        <c:minorUnit val="0.05"/>
      </c:valAx>
    </c:plotArea>
    <c:plotVisOnly val="1"/>
    <c:dispBlanksAs val="gap"/>
    <c:showDLblsOverMax val="0"/>
  </c:chart>
  <c:txPr>
    <a:bodyPr/>
    <a:lstStyle/>
    <a:p>
      <a:pPr>
        <a:defRPr lang="zh-CN"/>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0548200553110558"/>
          <c:y val="0.0336103181031545"/>
          <c:w val="0.8157602663707"/>
          <c:h val="0.922784121805325"/>
        </c:manualLayout>
      </c:layout>
      <c:barChart>
        <c:barDir val="col"/>
        <c:grouping val="standard"/>
        <c:varyColors val="0"/>
        <c:ser>
          <c:idx val="0"/>
          <c:order val="0"/>
          <c:tx>
            <c:strRef>
              <c:f>1</c:f>
              <c:strCache>
                <c:ptCount val="1"/>
                <c:pt idx="0">
                  <c:v>1</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Profile'!$B$2:$B$8</c:f>
              <c:numCache>
                <c:formatCode>0.00</c:formatCode>
                <c:ptCount val="7"/>
                <c:pt idx="0">
                  <c:v>0</c:v>
                </c:pt>
                <c:pt idx="1">
                  <c:v>0</c:v>
                </c:pt>
                <c:pt idx="2">
                  <c:v>0</c:v>
                </c:pt>
                <c:pt idx="3">
                  <c:v>0</c:v>
                </c:pt>
                <c:pt idx="4">
                  <c:v>0</c:v>
                </c:pt>
                <c:pt idx="5">
                  <c:v>0</c:v>
                </c:pt>
                <c:pt idx="6">
                  <c:v>0</c:v>
                </c:pt>
              </c:numCache>
            </c:numRef>
          </c:val>
        </c:ser>
        <c:ser>
          <c:idx val="1"/>
          <c:order val="1"/>
          <c:tx>
            <c:strRef>
              <c:f>2</c:f>
              <c:strCache>
                <c:ptCount val="1"/>
                <c:pt idx="0">
                  <c:v>2</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Profile'!$C$2:$C$8</c:f>
              <c:numCache>
                <c:formatCode>0.00</c:formatCode>
                <c:ptCount val="7"/>
                <c:pt idx="0">
                  <c:v>0</c:v>
                </c:pt>
                <c:pt idx="1">
                  <c:v>0</c:v>
                </c:pt>
                <c:pt idx="2">
                  <c:v>0</c:v>
                </c:pt>
                <c:pt idx="3">
                  <c:v>0</c:v>
                </c:pt>
                <c:pt idx="4">
                  <c:v>0</c:v>
                </c:pt>
                <c:pt idx="5">
                  <c:v>0</c:v>
                </c:pt>
                <c:pt idx="6">
                  <c:v>0</c:v>
                </c:pt>
              </c:numCache>
            </c:numRef>
          </c:val>
        </c:ser>
        <c:ser>
          <c:idx val="2"/>
          <c:order val="2"/>
          <c:tx>
            <c:strRef>
              <c:f>3</c:f>
              <c:strCache>
                <c:ptCount val="1"/>
                <c:pt idx="0">
                  <c:v>3</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Profile'!$D$2:$D$8</c:f>
              <c:numCache>
                <c:formatCode>0.00</c:formatCode>
                <c:ptCount val="7"/>
                <c:pt idx="0">
                  <c:v>0</c:v>
                </c:pt>
                <c:pt idx="1">
                  <c:v>0</c:v>
                </c:pt>
                <c:pt idx="2">
                  <c:v>0</c:v>
                </c:pt>
                <c:pt idx="3">
                  <c:v>0</c:v>
                </c:pt>
                <c:pt idx="4">
                  <c:v>0</c:v>
                </c:pt>
                <c:pt idx="5">
                  <c:v>0</c:v>
                </c:pt>
                <c:pt idx="6">
                  <c:v>0</c:v>
                </c:pt>
              </c:numCache>
            </c:numRef>
          </c:val>
        </c:ser>
        <c:ser>
          <c:idx val="3"/>
          <c:order val="3"/>
          <c:tx>
            <c:strRef>
              <c:f>4</c:f>
              <c:strCache>
                <c:ptCount val="1"/>
                <c:pt idx="0">
                  <c:v>4</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Profile'!$E$2:$E$8</c:f>
              <c:numCache>
                <c:formatCode>0.00</c:formatCode>
                <c:ptCount val="7"/>
                <c:pt idx="0">
                  <c:v>0</c:v>
                </c:pt>
                <c:pt idx="1">
                  <c:v>0</c:v>
                </c:pt>
                <c:pt idx="2">
                  <c:v>0</c:v>
                </c:pt>
                <c:pt idx="3">
                  <c:v>0</c:v>
                </c:pt>
                <c:pt idx="4">
                  <c:v>0</c:v>
                </c:pt>
                <c:pt idx="5">
                  <c:v>0</c:v>
                </c:pt>
                <c:pt idx="6">
                  <c:v>0</c:v>
                </c:pt>
              </c:numCache>
            </c:numRef>
          </c:val>
        </c:ser>
        <c:ser>
          <c:idx val="4"/>
          <c:order val="4"/>
          <c:tx>
            <c:strRef>
              <c:f>5</c:f>
              <c:strCache>
                <c:ptCount val="1"/>
                <c:pt idx="0">
                  <c:v>5</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Profile'!$F$2:$F$8</c:f>
              <c:numCache>
                <c:formatCode>0.00</c:formatCode>
                <c:ptCount val="7"/>
                <c:pt idx="0">
                  <c:v>0</c:v>
                </c:pt>
                <c:pt idx="1">
                  <c:v>0</c:v>
                </c:pt>
                <c:pt idx="2">
                  <c:v>0</c:v>
                </c:pt>
                <c:pt idx="3">
                  <c:v>0</c:v>
                </c:pt>
                <c:pt idx="4">
                  <c:v>0</c:v>
                </c:pt>
                <c:pt idx="5">
                  <c:v>0</c:v>
                </c:pt>
                <c:pt idx="6">
                  <c:v>0</c:v>
                </c:pt>
              </c:numCache>
            </c:numRef>
          </c:val>
        </c:ser>
        <c:ser>
          <c:idx val="5"/>
          <c:order val="5"/>
          <c:tx>
            <c:strRef>
              <c:f>6</c:f>
              <c:strCache>
                <c:ptCount val="1"/>
                <c:pt idx="0">
                  <c:v>6</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Profile'!$G$2:$G$8</c:f>
              <c:numCache>
                <c:formatCode>0.00</c:formatCode>
                <c:ptCount val="7"/>
                <c:pt idx="0">
                  <c:v>0</c:v>
                </c:pt>
                <c:pt idx="1">
                  <c:v>0</c:v>
                </c:pt>
                <c:pt idx="2">
                  <c:v>0</c:v>
                </c:pt>
                <c:pt idx="3">
                  <c:v>0</c:v>
                </c:pt>
                <c:pt idx="4">
                  <c:v>0</c:v>
                </c:pt>
                <c:pt idx="5">
                  <c:v>0</c:v>
                </c:pt>
                <c:pt idx="6">
                  <c:v>0</c:v>
                </c:pt>
              </c:numCache>
            </c:numRef>
          </c:val>
        </c:ser>
        <c:ser>
          <c:idx val="6"/>
          <c:order val="6"/>
          <c:tx>
            <c:strRef>
              <c:f>7</c:f>
              <c:strCache>
                <c:ptCount val="1"/>
                <c:pt idx="0">
                  <c:v>7</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Profile'!$H$2:$H$8</c:f>
              <c:numCache>
                <c:formatCode>0.00</c:formatCode>
                <c:ptCount val="7"/>
                <c:pt idx="0">
                  <c:v>0</c:v>
                </c:pt>
                <c:pt idx="1">
                  <c:v>0</c:v>
                </c:pt>
                <c:pt idx="2">
                  <c:v>0</c:v>
                </c:pt>
                <c:pt idx="3">
                  <c:v>0</c:v>
                </c:pt>
                <c:pt idx="4">
                  <c:v>0</c:v>
                </c:pt>
                <c:pt idx="5">
                  <c:v>0</c:v>
                </c:pt>
                <c:pt idx="6">
                  <c:v>0</c:v>
                </c:pt>
              </c:numCache>
            </c:numRef>
          </c:val>
        </c:ser>
        <c:ser>
          <c:idx val="7"/>
          <c:order val="7"/>
          <c:tx>
            <c:strRef>
              <c:f>8</c:f>
              <c:strCache>
                <c:ptCount val="1"/>
                <c:pt idx="0">
                  <c:v>8</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Profile'!$I$2:$I$8</c:f>
              <c:numCache>
                <c:formatCode>0.00</c:formatCode>
                <c:ptCount val="7"/>
                <c:pt idx="0">
                  <c:v>0</c:v>
                </c:pt>
                <c:pt idx="1">
                  <c:v>0</c:v>
                </c:pt>
                <c:pt idx="2">
                  <c:v>0</c:v>
                </c:pt>
                <c:pt idx="3">
                  <c:v>0</c:v>
                </c:pt>
                <c:pt idx="4">
                  <c:v>0</c:v>
                </c:pt>
                <c:pt idx="5">
                  <c:v>0</c:v>
                </c:pt>
                <c:pt idx="6">
                  <c:v>0</c:v>
                </c:pt>
              </c:numCache>
            </c:numRef>
          </c:val>
        </c:ser>
        <c:ser>
          <c:idx val="8"/>
          <c:order val="8"/>
          <c:tx>
            <c:strRef>
              <c:f>9</c:f>
              <c:strCache>
                <c:ptCount val="1"/>
                <c:pt idx="0">
                  <c:v>9</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Profile'!$J$2:$J$8</c:f>
              <c:numCache>
                <c:formatCode>0.00</c:formatCode>
                <c:ptCount val="7"/>
                <c:pt idx="0">
                  <c:v>0</c:v>
                </c:pt>
                <c:pt idx="1">
                  <c:v>0</c:v>
                </c:pt>
                <c:pt idx="2">
                  <c:v>0</c:v>
                </c:pt>
                <c:pt idx="3">
                  <c:v>0</c:v>
                </c:pt>
                <c:pt idx="4">
                  <c:v>0</c:v>
                </c:pt>
                <c:pt idx="5">
                  <c:v>0</c:v>
                </c:pt>
                <c:pt idx="6">
                  <c:v>0</c:v>
                </c:pt>
              </c:numCache>
            </c:numRef>
          </c:val>
        </c:ser>
        <c:ser>
          <c:idx val="9"/>
          <c:order val="9"/>
          <c:tx>
            <c:strRef>
              <c:f>10</c:f>
              <c:strCache>
                <c:ptCount val="1"/>
                <c:pt idx="0">
                  <c:v>10</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Profile'!$K$2:$K$8</c:f>
              <c:numCache>
                <c:formatCode>0.00</c:formatCode>
                <c:ptCount val="7"/>
                <c:pt idx="0">
                  <c:v>0</c:v>
                </c:pt>
                <c:pt idx="1">
                  <c:v>0</c:v>
                </c:pt>
                <c:pt idx="2">
                  <c:v>0</c:v>
                </c:pt>
                <c:pt idx="3">
                  <c:v>0</c:v>
                </c:pt>
                <c:pt idx="4">
                  <c:v>0</c:v>
                </c:pt>
                <c:pt idx="5">
                  <c:v>0</c:v>
                </c:pt>
                <c:pt idx="6">
                  <c:v>0</c:v>
                </c:pt>
              </c:numCache>
            </c:numRef>
          </c:val>
        </c:ser>
        <c:ser>
          <c:idx val="10"/>
          <c:order val="10"/>
          <c:tx>
            <c:strRef>
              <c:f>11</c:f>
              <c:strCache>
                <c:ptCount val="1"/>
                <c:pt idx="0">
                  <c:v>11</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Profile'!$L$2:$L$8</c:f>
              <c:numCache>
                <c:formatCode>0.00</c:formatCode>
                <c:ptCount val="7"/>
                <c:pt idx="0">
                  <c:v>0</c:v>
                </c:pt>
                <c:pt idx="1">
                  <c:v>0</c:v>
                </c:pt>
                <c:pt idx="2">
                  <c:v>0</c:v>
                </c:pt>
                <c:pt idx="3">
                  <c:v>0</c:v>
                </c:pt>
                <c:pt idx="4">
                  <c:v>0</c:v>
                </c:pt>
                <c:pt idx="5">
                  <c:v>0</c:v>
                </c:pt>
                <c:pt idx="6">
                  <c:v>0</c:v>
                </c:pt>
              </c:numCache>
            </c:numRef>
          </c:val>
        </c:ser>
        <c:ser>
          <c:idx val="11"/>
          <c:order val="11"/>
          <c:tx>
            <c:strRef>
              <c:f>12</c:f>
              <c:strCache>
                <c:ptCount val="1"/>
                <c:pt idx="0">
                  <c:v>12</c:v>
                </c:pt>
              </c:strCache>
            </c:strRef>
          </c:tx>
          <c:invertIfNegative val="0"/>
          <c:dLbls>
            <c:delete val="1"/>
          </c:dLbls>
          <c:cat>
            <c:strRef>
              <c:f>'Data for 3D Profile'!$A$2:$A$8</c:f>
              <c:strCache>
                <c:ptCount val="7"/>
                <c:pt idx="0">
                  <c:v>A</c:v>
                </c:pt>
                <c:pt idx="1">
                  <c:v>B</c:v>
                </c:pt>
                <c:pt idx="2">
                  <c:v>C</c:v>
                </c:pt>
                <c:pt idx="3">
                  <c:v>D</c:v>
                </c:pt>
                <c:pt idx="4">
                  <c:v>E</c:v>
                </c:pt>
                <c:pt idx="5">
                  <c:v>F</c:v>
                </c:pt>
                <c:pt idx="6">
                  <c:v>G</c:v>
                </c:pt>
              </c:strCache>
            </c:strRef>
          </c:cat>
          <c:val>
            <c:numRef>
              <c:f>'Data for 3D Profile'!$M$2:$M$8</c:f>
              <c:numCache>
                <c:formatCode>0.00</c:formatCode>
                <c:ptCount val="7"/>
                <c:pt idx="0">
                  <c:v>0</c:v>
                </c:pt>
                <c:pt idx="1">
                  <c:v>0</c:v>
                </c:pt>
                <c:pt idx="2">
                  <c:v>0</c:v>
                </c:pt>
                <c:pt idx="3">
                  <c:v>0</c:v>
                </c:pt>
                <c:pt idx="4">
                  <c:v>0</c:v>
                </c:pt>
                <c:pt idx="5">
                  <c:v>0</c:v>
                </c:pt>
                <c:pt idx="6">
                  <c:v>0</c:v>
                </c:pt>
              </c:numCache>
            </c:numRef>
          </c:val>
        </c:ser>
        <c:dLbls>
          <c:showLegendKey val="0"/>
          <c:showVal val="0"/>
          <c:showCatName val="0"/>
          <c:showSerName val="0"/>
          <c:showPercent val="0"/>
          <c:showBubbleSize val="0"/>
        </c:dLbls>
        <c:gapWidth val="150"/>
        <c:axId val="65569152"/>
        <c:axId val="65571072"/>
      </c:barChart>
      <c:catAx>
        <c:axId val="65569152"/>
        <c:scaling>
          <c:orientation val="maxMin"/>
        </c:scaling>
        <c:delete val="0"/>
        <c:axPos val="b"/>
        <c:title>
          <c:tx>
            <c:rich>
              <a:bodyPr rot="0" spcFirstLastPara="0" vertOverflow="ellipsis" vert="horz" wrap="square" anchor="ctr" anchorCtr="1"/>
              <a:lstStyle/>
              <a:p>
                <a:pPr>
                  <a:defRPr lang="zh-CN" sz="1525" b="1" i="0" u="none" strike="noStrike" kern="1200" baseline="0">
                    <a:solidFill>
                      <a:srgbClr val="000000"/>
                    </a:solidFill>
                    <a:latin typeface="Arial" panose="020B0604020202020204"/>
                    <a:ea typeface="Arial" panose="020B0604020202020204"/>
                    <a:cs typeface="Arial" panose="020B0604020202020204"/>
                  </a:defRPr>
                </a:pPr>
                <a:r>
                  <a:rPr lang="en-US" altLang="en-US"/>
                  <a:t>Column</a:t>
                </a:r>
                <a:endParaRPr lang="en-US" altLang="en-US"/>
              </a:p>
            </c:rich>
          </c:tx>
          <c:layout>
            <c:manualLayout>
              <c:xMode val="edge"/>
              <c:yMode val="edge"/>
              <c:x val="0.670366259711431"/>
              <c:y val="0.827623708537249"/>
            </c:manualLayout>
          </c:layout>
          <c:overlay val="0"/>
          <c:spPr>
            <a:noFill/>
            <a:ln w="25400">
              <a:noFill/>
            </a:ln>
          </c:spPr>
        </c:title>
        <c:numFmt formatCode="General" sourceLinked="1"/>
        <c:majorTickMark val="out"/>
        <c:minorTickMark val="none"/>
        <c:tickLblPos val="low"/>
        <c:spPr>
          <a:ln w="3175" cap="flat" cmpd="sng" algn="ctr">
            <a:solidFill>
              <a:srgbClr val="000000"/>
            </a:solidFill>
            <a:prstDash val="solid"/>
            <a:round/>
          </a:ln>
        </c:spPr>
        <c:txPr>
          <a:bodyPr rot="0" spcFirstLastPara="0" vertOverflow="ellipsis"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65571072"/>
        <c:crosses val="autoZero"/>
        <c:auto val="1"/>
        <c:lblAlgn val="ctr"/>
        <c:lblOffset val="100"/>
        <c:tickLblSkip val="1"/>
        <c:noMultiLvlLbl val="1"/>
      </c:catAx>
      <c:valAx>
        <c:axId val="65571072"/>
        <c:scaling>
          <c:logBase val="10"/>
          <c:orientation val="minMax"/>
        </c:scaling>
        <c:delete val="0"/>
        <c:axPos val="r"/>
        <c:majorGridlines>
          <c:spPr>
            <a:ln w="3175" cap="flat" cmpd="sng" algn="ctr">
              <a:solidFill>
                <a:srgbClr val="000000"/>
              </a:solidFill>
              <a:prstDash val="sysDash"/>
              <a:round/>
            </a:ln>
          </c:spPr>
        </c:majorGridlines>
        <c:title>
          <c:tx>
            <c:rich>
              <a:bodyPr rot="-5400000" spcFirstLastPara="0" vertOverflow="ellipsis" vert="horz" wrap="square" anchor="ctr" anchorCtr="1"/>
              <a:lstStyle/>
              <a:p>
                <a:pPr>
                  <a:defRPr lang="zh-CN" sz="1400" b="1" i="0" u="none" strike="noStrike" kern="1200" baseline="0">
                    <a:solidFill>
                      <a:srgbClr val="000000"/>
                    </a:solidFill>
                    <a:latin typeface="Arial" panose="020B0604020202020204"/>
                    <a:ea typeface="Arial" panose="020B0604020202020204"/>
                    <a:cs typeface="Arial" panose="020B0604020202020204"/>
                  </a:defRPr>
                </a:pPr>
                <a:r>
                  <a:rPr lang="en-US" altLang="en-US"/>
                  <a:t>Fold  Difference  (Test/Control)</a:t>
                </a:r>
                <a:endParaRPr lang="en-US" altLang="en-US"/>
              </a:p>
            </c:rich>
          </c:tx>
          <c:layout>
            <c:manualLayout>
              <c:xMode val="edge"/>
              <c:yMode val="edge"/>
              <c:x val="0.024787273399926"/>
              <c:y val="0.159325720500272"/>
            </c:manualLayout>
          </c:layout>
          <c:overlay val="0"/>
          <c:spPr>
            <a:noFill/>
            <a:ln w="25400">
              <a:noFill/>
            </a:ln>
          </c:spPr>
        </c:title>
        <c:numFmt formatCode="0.00"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65569152"/>
        <c:crosses val="autoZero"/>
        <c:crossBetween val="between"/>
      </c:valAx>
      <c:spPr>
        <a:gradFill rotWithShape="0">
          <a:gsLst>
            <a:gs pos="0">
              <a:srgbClr val="FFFF00"/>
            </a:gs>
            <a:gs pos="100000">
              <a:srgbClr val="FFFFFF"/>
            </a:gs>
          </a:gsLst>
          <a:lin ang="5400000" scaled="1"/>
        </a:gradFill>
        <a:ln w="3175">
          <a:solidFill>
            <a:srgbClr val="000000"/>
          </a:solidFill>
          <a:prstDash val="solid"/>
        </a:ln>
        <a:effectLst/>
      </c:spPr>
    </c:plotArea>
    <c:plotVisOnly val="1"/>
    <c:dispBlanksAs val="gap"/>
    <c:showDLblsOverMax val="0"/>
  </c:chart>
  <c:spPr>
    <a:noFill/>
    <a:ln w="9525" cap="flat" cmpd="sng" algn="ctr">
      <a:noFill/>
      <a:prstDash val="solid"/>
      <a:round/>
    </a:ln>
  </c:spPr>
  <c:txPr>
    <a:bodyPr/>
    <a:lstStyle/>
    <a:p>
      <a:pPr>
        <a:defRPr lang="zh-CN" sz="1525"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6666889106267"/>
          <c:y val="0.0404255319148939"/>
          <c:w val="0.838334697810381"/>
          <c:h val="0.785106382978723"/>
        </c:manualLayout>
      </c:layout>
      <c:scatterChart>
        <c:scatterStyle val="marker"/>
        <c:varyColors val="0"/>
        <c:ser>
          <c:idx val="0"/>
          <c:order val="0"/>
          <c:spPr>
            <a:ln w="28575" cap="rnd" cmpd="sng" algn="ctr">
              <a:noFill/>
              <a:prstDash val="solid"/>
              <a:round/>
            </a:ln>
          </c:spPr>
          <c:marker>
            <c:symbol val="diamond"/>
            <c:size val="5"/>
            <c:spPr>
              <a:solidFill>
                <a:srgbClr val="000080"/>
              </a:solidFill>
              <a:ln w="9525" cap="flat" cmpd="sng" algn="ctr">
                <a:solidFill>
                  <a:srgbClr val="000080"/>
                </a:solidFill>
                <a:prstDash val="solid"/>
                <a:round/>
              </a:ln>
            </c:spPr>
          </c:marker>
          <c:dLbls>
            <c:delete val="1"/>
          </c:dLbls>
          <c:xVal>
            <c:strRef>
              <c:f>'Scatter Plot'!$IV$7:$IV$85</c:f>
              <c:strCache>
                <c:ptCount val="7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strCache>
            </c:strRef>
          </c:xVal>
          <c:yVal>
            <c:numRef>
              <c:f>'Scatter Plot'!$IU$7:$IU$85</c:f>
              <c:numCache>
                <c:formatCode>0.0000</c:formatCode>
                <c:ptCount val="7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numCache>
            </c:numRef>
          </c:yVal>
          <c:smooth val="0"/>
        </c:ser>
        <c:ser>
          <c:idx val="1"/>
          <c:order val="1"/>
          <c:spPr>
            <a:ln w="28575" cap="rnd" cmpd="sng" algn="ctr">
              <a:noFill/>
              <a:prstDash val="solid"/>
              <a:round/>
            </a:ln>
          </c:spPr>
          <c:marker>
            <c:symbol val="square"/>
            <c:size val="5"/>
            <c:spPr>
              <a:solidFill>
                <a:srgbClr val="FFFFFF"/>
              </a:solidFill>
              <a:ln w="9525" cap="flat" cmpd="sng" algn="ctr">
                <a:solidFill>
                  <a:srgbClr val="FFFFFF"/>
                </a:solidFill>
                <a:prstDash val="solid"/>
                <a:round/>
              </a:ln>
            </c:spPr>
          </c:marker>
          <c:dLbls>
            <c:delete val="1"/>
          </c:dLbls>
          <c:trendline>
            <c:spPr>
              <a:ln w="12700" cap="rnd" cmpd="sng" algn="ctr">
                <a:solidFill>
                  <a:srgbClr val="FF00FF"/>
                </a:solidFill>
                <a:prstDash val="solid"/>
                <a:round/>
              </a:ln>
            </c:spPr>
            <c:trendlineType val="linear"/>
            <c:dispRSqr val="0"/>
            <c:dispEq val="0"/>
          </c:trendline>
          <c:xVal>
            <c:numRef>
              <c:f>'Scatter Plot'!$B$12:$B$13</c:f>
              <c:numCache>
                <c:formatCode>General</c:formatCode>
                <c:ptCount val="2"/>
                <c:pt idx="0">
                  <c:v>0</c:v>
                </c:pt>
                <c:pt idx="1">
                  <c:v>0</c:v>
                </c:pt>
              </c:numCache>
            </c:numRef>
          </c:xVal>
          <c:yVal>
            <c:numRef>
              <c:f>'Scatter Plot'!$C$12:$C$13</c:f>
              <c:numCache>
                <c:formatCode>General</c:formatCode>
                <c:ptCount val="2"/>
                <c:pt idx="0">
                  <c:v>0</c:v>
                </c:pt>
                <c:pt idx="1">
                  <c:v>0</c:v>
                </c:pt>
              </c:numCache>
            </c:numRef>
          </c:yVal>
          <c:smooth val="0"/>
        </c:ser>
        <c:ser>
          <c:idx val="2"/>
          <c:order val="2"/>
          <c:spPr>
            <a:ln w="28575" cap="rnd" cmpd="sng" algn="ctr">
              <a:noFill/>
              <a:prstDash val="solid"/>
              <a:round/>
            </a:ln>
          </c:spPr>
          <c:marker>
            <c:symbol val="square"/>
            <c:size val="2"/>
            <c:spPr>
              <a:solidFill>
                <a:srgbClr val="FFFFFF"/>
              </a:solidFill>
              <a:ln w="9525" cap="flat" cmpd="sng" algn="ctr">
                <a:solidFill>
                  <a:srgbClr val="FFFFFF"/>
                </a:solidFill>
                <a:prstDash val="solid"/>
                <a:round/>
              </a:ln>
            </c:spPr>
          </c:marker>
          <c:dLbls>
            <c:delete val="1"/>
          </c:dLbls>
          <c:trendline>
            <c:spPr>
              <a:ln w="12700" cap="rnd" cmpd="sng" algn="ctr">
                <a:solidFill>
                  <a:srgbClr val="FF00FF"/>
                </a:solidFill>
                <a:prstDash val="solid"/>
                <a:round/>
              </a:ln>
            </c:spPr>
            <c:trendlineType val="linear"/>
            <c:dispRSqr val="0"/>
            <c:dispEq val="0"/>
          </c:trendline>
          <c:xVal>
            <c:numRef>
              <c:f>'Scatter Plot'!$D$12:$D$13</c:f>
              <c:numCache>
                <c:formatCode>General</c:formatCode>
                <c:ptCount val="2"/>
                <c:pt idx="0">
                  <c:v>0</c:v>
                </c:pt>
                <c:pt idx="1">
                  <c:v>0</c:v>
                </c:pt>
              </c:numCache>
            </c:numRef>
          </c:xVal>
          <c:yVal>
            <c:numRef>
              <c:f>'Scatter Plot'!$E$12:$E$13</c:f>
              <c:numCache>
                <c:formatCode>General</c:formatCode>
                <c:ptCount val="2"/>
                <c:pt idx="0">
                  <c:v>0</c:v>
                </c:pt>
                <c:pt idx="1">
                  <c:v>0</c:v>
                </c:pt>
              </c:numCache>
            </c:numRef>
          </c:yVal>
          <c:smooth val="0"/>
        </c:ser>
        <c:ser>
          <c:idx val="3"/>
          <c:order val="3"/>
          <c:spPr>
            <a:ln w="3175" cap="rnd" cmpd="sng" algn="ctr">
              <a:solidFill>
                <a:srgbClr val="000000"/>
              </a:solidFill>
              <a:prstDash val="solid"/>
              <a:round/>
            </a:ln>
          </c:spPr>
          <c:marker>
            <c:symbol val="x"/>
            <c:size val="9"/>
            <c:spPr>
              <a:noFill/>
              <a:ln w="9525" cap="flat" cmpd="sng" algn="ctr">
                <a:solidFill>
                  <a:srgbClr val="FFFFFF"/>
                </a:solidFill>
                <a:prstDash val="solid"/>
                <a:round/>
              </a:ln>
            </c:spPr>
          </c:marker>
          <c:dLbls>
            <c:delete val="1"/>
          </c:dLbls>
          <c:xVal>
            <c:numRef>
              <c:f>'Scatter Plot'!$F$12:$F$13</c:f>
              <c:numCache>
                <c:formatCode>General</c:formatCode>
                <c:ptCount val="2"/>
                <c:pt idx="0">
                  <c:v>0</c:v>
                </c:pt>
                <c:pt idx="1">
                  <c:v>0</c:v>
                </c:pt>
              </c:numCache>
            </c:numRef>
          </c:xVal>
          <c:yVal>
            <c:numRef>
              <c:f>'Scatter Plot'!$F$12:$F$13</c:f>
              <c:numCache>
                <c:formatCode>General</c:formatCode>
                <c:ptCount val="2"/>
                <c:pt idx="0">
                  <c:v>0</c:v>
                </c:pt>
                <c:pt idx="1">
                  <c:v>0</c:v>
                </c:pt>
              </c:numCache>
            </c:numRef>
          </c:yVal>
          <c:smooth val="0"/>
        </c:ser>
        <c:dLbls>
          <c:showLegendKey val="0"/>
          <c:showVal val="0"/>
          <c:showCatName val="0"/>
          <c:showSerName val="0"/>
          <c:showPercent val="0"/>
          <c:showBubbleSize val="0"/>
        </c:dLbls>
        <c:axId val="67067264"/>
        <c:axId val="67090304"/>
      </c:scatterChart>
      <c:valAx>
        <c:axId val="67067264"/>
        <c:scaling>
          <c:logBase val="10"/>
          <c:orientation val="minMax"/>
        </c:scaling>
        <c:delete val="0"/>
        <c:axPos val="b"/>
        <c:title>
          <c:tx>
            <c:rich>
              <a:bodyPr rot="0" spcFirstLastPara="0" vertOverflow="ellipsis" vert="horz" wrap="square" anchor="ctr" anchorCtr="1"/>
              <a:lstStyle/>
              <a:p>
                <a:pP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Control Sample</a:t>
                </a:r>
                <a:endParaRPr lang="en-US" altLang="en-US"/>
              </a:p>
            </c:rich>
          </c:tx>
          <c:layout>
            <c:manualLayout>
              <c:xMode val="edge"/>
              <c:yMode val="edge"/>
              <c:x val="0.451667366579178"/>
              <c:y val="0.929787234042553"/>
            </c:manualLayout>
          </c:layout>
          <c:overlay val="0"/>
          <c:spPr>
            <a:noFill/>
            <a:ln w="25400">
              <a:noFill/>
            </a:ln>
          </c:spPr>
        </c:title>
        <c:numFmt formatCode="0.E+00" sourceLinked="0"/>
        <c:majorTickMark val="out"/>
        <c:minorTickMark val="none"/>
        <c:tickLblPos val="nextTo"/>
        <c:spPr>
          <a:ln w="3175" cap="flat" cmpd="sng" algn="ctr">
            <a:solidFill>
              <a:srgbClr val="000000"/>
            </a:solidFill>
            <a:prstDash val="solid"/>
            <a:round/>
          </a:ln>
        </c:spPr>
        <c:txPr>
          <a:bodyPr rot="5400000" spcFirstLastPara="0" vertOverflow="ellipsis"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67090304"/>
        <c:crossesAt val="1.00000000000003e-12"/>
        <c:crossBetween val="midCat"/>
        <c:majorUnit val="10"/>
        <c:minorUnit val="10"/>
      </c:valAx>
      <c:valAx>
        <c:axId val="67090304"/>
        <c:scaling>
          <c:logBase val="10"/>
          <c:orientation val="minMax"/>
        </c:scaling>
        <c:delete val="0"/>
        <c:axPos val="l"/>
        <c:title>
          <c:tx>
            <c:rich>
              <a:bodyPr rot="-5400000" spcFirstLastPara="0" vertOverflow="ellipsis" vert="horz" wrap="square" anchor="ctr" anchorCtr="1"/>
              <a:lstStyle/>
              <a:p>
                <a:pPr>
                  <a:defRPr lang="zh-CN" sz="1200" b="1" i="0" u="none" strike="noStrike" kern="1200" baseline="0">
                    <a:solidFill>
                      <a:srgbClr val="000000"/>
                    </a:solidFill>
                    <a:latin typeface="Arial" panose="020B0604020202020204"/>
                    <a:ea typeface="Arial" panose="020B0604020202020204"/>
                    <a:cs typeface="Arial" panose="020B0604020202020204"/>
                  </a:defRPr>
                </a:pPr>
                <a:r>
                  <a:rPr lang="en-US" altLang="en-US"/>
                  <a:t>Test Sample</a:t>
                </a:r>
                <a:endParaRPr lang="en-US" altLang="en-US"/>
              </a:p>
            </c:rich>
          </c:tx>
          <c:layout>
            <c:manualLayout>
              <c:xMode val="edge"/>
              <c:yMode val="edge"/>
              <c:x val="0.00833333333333334"/>
              <c:y val="0.325531914893617"/>
            </c:manualLayout>
          </c:layout>
          <c:overlay val="0"/>
          <c:spPr>
            <a:noFill/>
            <a:ln w="25400">
              <a:noFill/>
            </a:ln>
          </c:spPr>
        </c:title>
        <c:numFmt formatCode="0.E+00"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1000" b="0" i="0" u="none" strike="noStrike" kern="1200" baseline="0">
                <a:solidFill>
                  <a:srgbClr val="000000"/>
                </a:solidFill>
                <a:latin typeface="Arial" panose="020B0604020202020204"/>
                <a:ea typeface="Arial" panose="020B0604020202020204"/>
                <a:cs typeface="Arial" panose="020B0604020202020204"/>
              </a:defRPr>
            </a:pPr>
          </a:p>
        </c:txPr>
        <c:crossAx val="67067264"/>
        <c:crossesAt val="1.00000000000003e-11"/>
        <c:crossBetween val="midCat"/>
      </c:valAx>
      <c:spPr>
        <a:noFill/>
        <a:ln w="3175">
          <a:solidFill>
            <a:srgbClr val="000000"/>
          </a:solidFill>
          <a:prstDash val="solid"/>
        </a:ln>
      </c:spPr>
    </c:plotArea>
    <c:plotVisOnly val="1"/>
    <c:dispBlanksAs val="gap"/>
    <c:showDLblsOverMax val="0"/>
  </c:chart>
  <c:spPr>
    <a:solidFill>
      <a:srgbClr val="FFFFFF"/>
    </a:solidFill>
    <a:ln w="3175" cap="flat" cmpd="sng" algn="ctr">
      <a:solidFill>
        <a:srgbClr val="000000"/>
      </a:solidFill>
      <a:prstDash val="solid"/>
      <a:round/>
    </a:ln>
  </c:spPr>
  <c:txPr>
    <a:bodyPr/>
    <a:lstStyle/>
    <a:p>
      <a:pPr>
        <a:defRPr lang="zh-CN" sz="120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028703132693"/>
          <c:y val="0.0537190624587004"/>
          <c:w val="0.839197352644336"/>
          <c:h val="0.826447114749235"/>
        </c:manualLayout>
      </c:layout>
      <c:scatterChart>
        <c:scatterStyle val="marker"/>
        <c:varyColors val="0"/>
        <c:ser>
          <c:idx val="0"/>
          <c:order val="0"/>
          <c:spPr>
            <a:ln w="28575" cap="rnd" cmpd="sng" algn="ctr">
              <a:noFill/>
              <a:prstDash val="solid"/>
              <a:round/>
            </a:ln>
          </c:spPr>
          <c:marker>
            <c:symbol val="diamond"/>
            <c:size val="5"/>
            <c:spPr>
              <a:solidFill>
                <a:srgbClr val="000080"/>
              </a:solidFill>
              <a:ln w="9525" cap="flat" cmpd="sng" algn="ctr">
                <a:solidFill>
                  <a:srgbClr val="000080"/>
                </a:solidFill>
                <a:prstDash val="solid"/>
                <a:round/>
              </a:ln>
            </c:spPr>
          </c:marker>
          <c:dLbls>
            <c:delete val="1"/>
          </c:dLbls>
          <c:xVal>
            <c:strRef>
              <c:f>'Volcano Plot'!$IU$7:$IU$85</c:f>
              <c:strCache>
                <c:ptCount val="7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strCache>
            </c:strRef>
          </c:xVal>
          <c:yVal>
            <c:numRef>
              <c:f>'Volcano Plot'!$IV$7:$IV$85</c:f>
              <c:numCache>
                <c:formatCode>0.0E+00</c:formatCode>
                <c:ptCount val="7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numCache>
            </c:numRef>
          </c:yVal>
          <c:smooth val="0"/>
        </c:ser>
        <c:ser>
          <c:idx val="1"/>
          <c:order val="1"/>
          <c:spPr>
            <a:ln w="3175" cap="rnd" cmpd="sng" algn="ctr">
              <a:solidFill>
                <a:srgbClr val="0000FF"/>
              </a:solidFill>
              <a:prstDash val="solid"/>
              <a:round/>
            </a:ln>
          </c:spPr>
          <c:marker>
            <c:symbol val="square"/>
            <c:size val="3"/>
            <c:spPr>
              <a:noFill/>
              <a:ln w="9525" cap="flat" cmpd="sng" algn="ctr">
                <a:noFill/>
                <a:prstDash val="solid"/>
                <a:round/>
              </a:ln>
            </c:spPr>
          </c:marker>
          <c:dLbls>
            <c:delete val="1"/>
          </c:dLbls>
          <c:xVal>
            <c:numRef>
              <c:f>'Volcano Plot'!$B$9:$B$10</c:f>
              <c:numCache>
                <c:formatCode>0.00</c:formatCode>
                <c:ptCount val="2"/>
                <c:pt idx="0">
                  <c:v>-10</c:v>
                </c:pt>
                <c:pt idx="1">
                  <c:v>10</c:v>
                </c:pt>
              </c:numCache>
            </c:numRef>
          </c:xVal>
          <c:yVal>
            <c:numRef>
              <c:f>'Volcano Plot'!$C$9:$C$10</c:f>
              <c:numCache>
                <c:formatCode>General</c:formatCode>
                <c:ptCount val="2"/>
                <c:pt idx="0">
                  <c:v>0.05</c:v>
                </c:pt>
                <c:pt idx="1">
                  <c:v>0.05</c:v>
                </c:pt>
              </c:numCache>
            </c:numRef>
          </c:yVal>
          <c:smooth val="0"/>
        </c:ser>
        <c:ser>
          <c:idx val="2"/>
          <c:order val="2"/>
          <c:spPr>
            <a:ln w="3175" cap="rnd" cmpd="sng" algn="ctr">
              <a:solidFill>
                <a:srgbClr val="FF00FF"/>
              </a:solidFill>
              <a:prstDash val="solid"/>
              <a:round/>
            </a:ln>
          </c:spPr>
          <c:marker>
            <c:symbol val="triangle"/>
            <c:size val="5"/>
            <c:spPr>
              <a:noFill/>
              <a:ln w="9525" cap="flat" cmpd="sng" algn="ctr">
                <a:noFill/>
                <a:prstDash val="solid"/>
                <a:round/>
              </a:ln>
            </c:spPr>
          </c:marker>
          <c:dLbls>
            <c:delete val="1"/>
          </c:dLbls>
          <c:xVal>
            <c:numRef>
              <c:f>'Volcano Plot'!$C$12:$C$13</c:f>
              <c:numCache>
                <c:formatCode>General</c:formatCode>
                <c:ptCount val="2"/>
                <c:pt idx="0">
                  <c:v>1.58496250072116</c:v>
                </c:pt>
                <c:pt idx="1">
                  <c:v>1.58496250072116</c:v>
                </c:pt>
              </c:numCache>
            </c:numRef>
          </c:xVal>
          <c:yVal>
            <c:numRef>
              <c:f>'Volcano Plot'!$B$12:$B$13</c:f>
              <c:numCache>
                <c:formatCode>General</c:formatCode>
                <c:ptCount val="2"/>
                <c:pt idx="0">
                  <c:v>1</c:v>
                </c:pt>
                <c:pt idx="1" c:formatCode="0.0E+00">
                  <c:v>0</c:v>
                </c:pt>
              </c:numCache>
            </c:numRef>
          </c:yVal>
          <c:smooth val="0"/>
        </c:ser>
        <c:ser>
          <c:idx val="3"/>
          <c:order val="3"/>
          <c:spPr>
            <a:ln w="3175" cap="rnd" cmpd="sng" algn="ctr">
              <a:solidFill>
                <a:srgbClr val="000000"/>
              </a:solidFill>
              <a:prstDash val="solid"/>
              <a:round/>
            </a:ln>
          </c:spPr>
          <c:marker>
            <c:symbol val="x"/>
            <c:size val="3"/>
            <c:spPr>
              <a:noFill/>
              <a:ln w="9525" cap="flat" cmpd="sng" algn="ctr">
                <a:noFill/>
                <a:prstDash val="solid"/>
                <a:round/>
              </a:ln>
            </c:spPr>
          </c:marker>
          <c:dLbls>
            <c:delete val="1"/>
          </c:dLbls>
          <c:trendline>
            <c:trendlineType val="linear"/>
            <c:dispRSqr val="0"/>
            <c:dispEq val="0"/>
          </c:trendline>
          <c:trendline>
            <c:trendlineType val="linear"/>
            <c:dispRSqr val="0"/>
            <c:dispEq val="0"/>
          </c:trendline>
          <c:xVal>
            <c:numRef>
              <c:f>'Volcano Plot'!$E$12:$E$13</c:f>
              <c:numCache>
                <c:formatCode>General</c:formatCode>
                <c:ptCount val="2"/>
                <c:pt idx="0">
                  <c:v>0</c:v>
                </c:pt>
                <c:pt idx="1">
                  <c:v>0</c:v>
                </c:pt>
              </c:numCache>
            </c:numRef>
          </c:xVal>
          <c:yVal>
            <c:numRef>
              <c:f>'Volcano Plot'!$B$12:$B$13</c:f>
              <c:numCache>
                <c:formatCode>General</c:formatCode>
                <c:ptCount val="2"/>
                <c:pt idx="0">
                  <c:v>1</c:v>
                </c:pt>
                <c:pt idx="1" c:formatCode="0.0E+00">
                  <c:v>0</c:v>
                </c:pt>
              </c:numCache>
            </c:numRef>
          </c:yVal>
          <c:smooth val="0"/>
        </c:ser>
        <c:ser>
          <c:idx val="4"/>
          <c:order val="4"/>
          <c:spPr>
            <a:ln w="3175" cap="rnd" cmpd="sng" algn="ctr">
              <a:solidFill>
                <a:srgbClr val="FF00FF"/>
              </a:solidFill>
              <a:prstDash val="solid"/>
              <a:round/>
            </a:ln>
          </c:spPr>
          <c:marker>
            <c:symbol val="star"/>
            <c:size val="3"/>
            <c:spPr>
              <a:noFill/>
              <a:ln w="9525" cap="flat" cmpd="sng" algn="ctr">
                <a:noFill/>
                <a:prstDash val="solid"/>
                <a:round/>
              </a:ln>
            </c:spPr>
          </c:marker>
          <c:dLbls>
            <c:delete val="1"/>
          </c:dLbls>
          <c:xVal>
            <c:numRef>
              <c:f>'Volcano Plot'!$D$12:$D$13</c:f>
              <c:numCache>
                <c:formatCode>General</c:formatCode>
                <c:ptCount val="2"/>
                <c:pt idx="0">
                  <c:v>-1.58496250072116</c:v>
                </c:pt>
                <c:pt idx="1">
                  <c:v>-1.58496250072116</c:v>
                </c:pt>
              </c:numCache>
            </c:numRef>
          </c:xVal>
          <c:yVal>
            <c:numRef>
              <c:f>'Volcano Plot'!$B$12:$B$13</c:f>
              <c:numCache>
                <c:formatCode>General</c:formatCode>
                <c:ptCount val="2"/>
                <c:pt idx="0">
                  <c:v>1</c:v>
                </c:pt>
                <c:pt idx="1" c:formatCode="0.0E+00">
                  <c:v>0</c:v>
                </c:pt>
              </c:numCache>
            </c:numRef>
          </c:yVal>
          <c:smooth val="0"/>
        </c:ser>
        <c:dLbls>
          <c:showLegendKey val="0"/>
          <c:showVal val="0"/>
          <c:showCatName val="0"/>
          <c:showSerName val="0"/>
          <c:showPercent val="0"/>
          <c:showBubbleSize val="0"/>
        </c:dLbls>
        <c:axId val="67147264"/>
        <c:axId val="67158016"/>
      </c:scatterChart>
      <c:valAx>
        <c:axId val="67147264"/>
        <c:scaling>
          <c:orientation val="minMax"/>
          <c:max val="10"/>
          <c:min val="-7"/>
        </c:scaling>
        <c:delete val="0"/>
        <c:axPos val="b"/>
        <c:title>
          <c:tx>
            <c:rich>
              <a:bodyPr rot="0" spcFirstLastPara="0" vertOverflow="ellipsis" vert="horz" wrap="square" anchor="ctr" anchorCtr="1"/>
              <a:lstStyle/>
              <a:p>
                <a:pPr>
                  <a:defRPr lang="zh-CN" sz="1125" b="1" i="0" u="none" strike="noStrike" kern="1200" baseline="0">
                    <a:solidFill>
                      <a:srgbClr val="000000"/>
                    </a:solidFill>
                    <a:latin typeface="Arial" panose="020B0604020202020204"/>
                    <a:ea typeface="Arial" panose="020B0604020202020204"/>
                    <a:cs typeface="Arial" panose="020B0604020202020204"/>
                  </a:defRPr>
                </a:pPr>
                <a:r>
                  <a:rPr lang="en-US" altLang="en-US"/>
                  <a:t>Log2(Fold Difference)</a:t>
                </a:r>
                <a:endParaRPr lang="en-US" altLang="en-US"/>
              </a:p>
            </c:rich>
          </c:tx>
          <c:layout>
            <c:manualLayout>
              <c:xMode val="edge"/>
              <c:yMode val="edge"/>
              <c:x val="0.363484614674427"/>
              <c:y val="0.933885165180799"/>
            </c:manualLayout>
          </c:layout>
          <c:overlay val="0"/>
          <c:spPr>
            <a:noFill/>
            <a:ln w="25400">
              <a:noFill/>
            </a:ln>
          </c:spPr>
        </c:title>
        <c:numFmt formatCode="0"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975" b="0" i="0" u="none" strike="noStrike" kern="1200" baseline="0">
                <a:solidFill>
                  <a:srgbClr val="000000"/>
                </a:solidFill>
                <a:latin typeface="Arial" panose="020B0604020202020204"/>
                <a:ea typeface="Arial" panose="020B0604020202020204"/>
                <a:cs typeface="Arial" panose="020B0604020202020204"/>
              </a:defRPr>
            </a:pPr>
          </a:p>
        </c:txPr>
        <c:crossAx val="67158016"/>
        <c:crosses val="max"/>
        <c:crossBetween val="midCat"/>
        <c:majorUnit val="2"/>
        <c:minorUnit val="0.2"/>
      </c:valAx>
      <c:valAx>
        <c:axId val="67158016"/>
        <c:scaling>
          <c:logBase val="10"/>
          <c:orientation val="maxMin"/>
        </c:scaling>
        <c:delete val="0"/>
        <c:axPos val="l"/>
        <c:title>
          <c:tx>
            <c:rich>
              <a:bodyPr rot="-5400000" spcFirstLastPara="0" vertOverflow="ellipsis" vert="horz" wrap="square" anchor="ctr" anchorCtr="1"/>
              <a:lstStyle/>
              <a:p>
                <a:pPr>
                  <a:defRPr lang="zh-CN" sz="1125" b="1" i="0" u="none" strike="noStrike" kern="1200" baseline="0">
                    <a:solidFill>
                      <a:srgbClr val="000000"/>
                    </a:solidFill>
                    <a:latin typeface="Arial" panose="020B0604020202020204"/>
                    <a:ea typeface="Arial" panose="020B0604020202020204"/>
                    <a:cs typeface="Arial" panose="020B0604020202020204"/>
                  </a:defRPr>
                </a:pPr>
                <a:r>
                  <a:rPr lang="en-US" altLang="en-US"/>
                  <a:t>p Value</a:t>
                </a:r>
                <a:endParaRPr lang="en-US" altLang="en-US"/>
              </a:p>
            </c:rich>
          </c:tx>
          <c:layout>
            <c:manualLayout>
              <c:xMode val="edge"/>
              <c:yMode val="edge"/>
              <c:x val="0.00837520938023452"/>
              <c:y val="0.404959111516019"/>
            </c:manualLayout>
          </c:layout>
          <c:overlay val="0"/>
          <c:spPr>
            <a:noFill/>
            <a:ln w="25400">
              <a:noFill/>
            </a:ln>
          </c:spPr>
        </c:title>
        <c:numFmt formatCode="0.E+00"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zh-CN" sz="975" b="0" i="0" u="none" strike="noStrike" kern="1200" baseline="0">
                <a:solidFill>
                  <a:srgbClr val="000000"/>
                </a:solidFill>
                <a:latin typeface="Arial" panose="020B0604020202020204"/>
                <a:ea typeface="Arial" panose="020B0604020202020204"/>
                <a:cs typeface="Arial" panose="020B0604020202020204"/>
              </a:defRPr>
            </a:pPr>
          </a:p>
        </c:txPr>
        <c:crossAx val="67147264"/>
        <c:crossesAt val="-7"/>
        <c:crossBetween val="midCat"/>
      </c:valAx>
      <c:spPr>
        <a:noFill/>
        <a:ln w="12700">
          <a:solidFill>
            <a:srgbClr val="808080"/>
          </a:solidFill>
          <a:prstDash val="solid"/>
        </a:ln>
      </c:spPr>
    </c:plotArea>
    <c:plotVisOnly val="1"/>
    <c:dispBlanksAs val="gap"/>
    <c:showDLblsOverMax val="0"/>
  </c:chart>
  <c:spPr>
    <a:solidFill>
      <a:srgbClr val="FFFFFF"/>
    </a:solidFill>
    <a:ln w="3175" cap="flat" cmpd="sng" algn="ctr">
      <a:solidFill>
        <a:srgbClr val="000000"/>
      </a:solidFill>
      <a:prstDash val="solid"/>
      <a:round/>
    </a:ln>
  </c:spPr>
  <c:txPr>
    <a:bodyPr/>
    <a:lstStyle/>
    <a:p>
      <a:pPr>
        <a:defRPr lang="zh-CN" sz="120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s>
</file>

<file path=xl/drawings/_rels/drawing7.xml.rels><?xml version="1.0" encoding="UTF-8" standalone="yes"?>
<Relationships xmlns="http://schemas.openxmlformats.org/package/2006/relationships"><Relationship Id="rId1" Type="http://schemas.openxmlformats.org/officeDocument/2006/relationships/chart" Target="../charts/chart4.xml"/></Relationships>
</file>

<file path=xl/drawings/_rels/drawing8.xml.rels><?xml version="1.0" encoding="UTF-8" standalone="yes"?>
<Relationships xmlns="http://schemas.openxmlformats.org/package/2006/relationships"><Relationship Id="rId1" Type="http://schemas.openxmlformats.org/officeDocument/2006/relationships/chart" Target="../charts/chart5.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14</xdr:col>
      <xdr:colOff>556900</xdr:colOff>
      <xdr:row>11</xdr:row>
      <xdr:rowOff>123964</xdr:rowOff>
    </xdr:from>
    <xdr:to>
      <xdr:col>27</xdr:col>
      <xdr:colOff>427374</xdr:colOff>
      <xdr:row>28</xdr:row>
      <xdr:rowOff>143014</xdr:rowOff>
    </xdr:to>
    <xdr:graphicFrame>
      <xdr:nvGraphicFramePr>
        <xdr:cNvPr id="1031" name="Chart 5"/>
        <xdr:cNvGraphicFramePr/>
      </xdr:nvGraphicFramePr>
      <xdr:xfrm>
        <a:off x="7881620" y="2095500"/>
        <a:ext cx="5756910" cy="29337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15</xdr:col>
      <xdr:colOff>7370</xdr:colOff>
      <xdr:row>11</xdr:row>
      <xdr:rowOff>140581</xdr:rowOff>
    </xdr:from>
    <xdr:to>
      <xdr:col>27</xdr:col>
      <xdr:colOff>350270</xdr:colOff>
      <xdr:row>28</xdr:row>
      <xdr:rowOff>140581</xdr:rowOff>
    </xdr:to>
    <xdr:graphicFrame>
      <xdr:nvGraphicFramePr>
        <xdr:cNvPr id="25603" name="Chart 1"/>
        <xdr:cNvGraphicFramePr/>
      </xdr:nvGraphicFramePr>
      <xdr:xfrm>
        <a:off x="7617460" y="2112010"/>
        <a:ext cx="5648325" cy="29146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0</xdr:col>
          <xdr:colOff>19050</xdr:colOff>
          <xdr:row>45</xdr:row>
          <xdr:rowOff>152400</xdr:rowOff>
        </xdr:from>
        <xdr:to>
          <xdr:col>10</xdr:col>
          <xdr:colOff>495300</xdr:colOff>
          <xdr:row>53</xdr:row>
          <xdr:rowOff>180975</xdr:rowOff>
        </xdr:to>
        <xdr:sp>
          <xdr:nvSpPr>
            <xdr:cNvPr id="1025" name="Object 1" hidden="1">
              <a:extLst>
                <a:ext uri="{63B3BB69-23CF-44E3-9099-C40C66FF867C}">
                  <a14:compatExt spid="_x0000_s1025"/>
                </a:ext>
              </a:extLst>
            </xdr:cNvPr>
            <xdr:cNvSpPr/>
          </xdr:nvSpPr>
          <xdr:spPr>
            <a:xfrm>
              <a:off x="19050" y="8743950"/>
              <a:ext cx="6819900" cy="1381125"/>
            </a:xfrm>
            <a:prstGeom prst="rect">
              <a:avLst/>
            </a:prstGeom>
          </xdr:spPr>
        </xdr:sp>
        <xdr:clientData/>
      </xdr:twoCellAnchor>
    </mc:Choice>
    <mc:Fallback/>
  </mc:AlternateContent>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11</xdr:col>
      <xdr:colOff>0</xdr:colOff>
      <xdr:row>2</xdr:row>
      <xdr:rowOff>0</xdr:rowOff>
    </xdr:from>
    <xdr:to>
      <xdr:col>20</xdr:col>
      <xdr:colOff>450934</xdr:colOff>
      <xdr:row>31</xdr:row>
      <xdr:rowOff>123825</xdr:rowOff>
    </xdr:to>
    <xdr:sp>
      <xdr:nvSpPr>
        <xdr:cNvPr id="3" name="Rectangle 13"/>
        <xdr:cNvSpPr>
          <a:spLocks noChangeArrowheads="1"/>
        </xdr:cNvSpPr>
      </xdr:nvSpPr>
      <xdr:spPr>
        <a:xfrm>
          <a:off x="9229725" y="714375"/>
          <a:ext cx="5851525" cy="5648325"/>
        </a:xfrm>
        <a:prstGeom prst="rect">
          <a:avLst/>
        </a:prstGeom>
        <a:solidFill>
          <a:srgbClr val="FFFFFF"/>
        </a:solidFill>
        <a:ln w="9525">
          <a:solidFill>
            <a:srgbClr val="000000"/>
          </a:solidFill>
          <a:miter lim="800000"/>
        </a:ln>
      </xdr:spPr>
      <xdr:txBody>
        <a:bodyPr vertOverflow="clip" wrap="square" lIns="27432" tIns="22860" rIns="0" bIns="0" anchor="t" upright="1"/>
        <a:lstStyle/>
        <a:p>
          <a:r>
            <a:rPr lang="en-US" altLang="zh-CN" sz="1100" b="1">
              <a:latin typeface="+mn-lt"/>
              <a:ea typeface="+mn-ea"/>
              <a:cs typeface="+mn-cs"/>
            </a:rPr>
            <a:t>Notes:</a:t>
          </a:r>
          <a:r>
            <a:rPr lang="en-US" altLang="zh-CN" sz="1100">
              <a:latin typeface="+mn-lt"/>
              <a:ea typeface="+mn-ea"/>
              <a:cs typeface="+mn-cs"/>
            </a:rPr>
            <a:t> </a:t>
          </a:r>
          <a:endParaRPr lang="zh-CN" altLang="zh-CN" sz="1100">
            <a:latin typeface="+mn-lt"/>
            <a:ea typeface="+mn-ea"/>
            <a:cs typeface="+mn-cs"/>
          </a:endParaRPr>
        </a:p>
        <a:p>
          <a:r>
            <a:rPr lang="en-US" altLang="zh-CN" sz="1100" b="1">
              <a:latin typeface="+mn-lt"/>
              <a:ea typeface="+mn-ea"/>
              <a:cs typeface="+mn-cs"/>
            </a:rPr>
            <a:t>Fold Change (Column G)</a:t>
          </a:r>
          <a:endParaRPr lang="zh-CN" altLang="zh-CN" sz="1100">
            <a:latin typeface="+mn-lt"/>
            <a:ea typeface="+mn-ea"/>
            <a:cs typeface="+mn-cs"/>
          </a:endParaRPr>
        </a:p>
        <a:p>
          <a:r>
            <a:rPr lang="en-US" altLang="zh-CN" sz="1100">
              <a:latin typeface="+mn-lt"/>
              <a:ea typeface="+mn-ea"/>
              <a:cs typeface="+mn-cs"/>
            </a:rPr>
            <a:t>The fold change is calculated using the normalized gene expression (2^(- ΔCt)) of the Test Sample (column E) divided by the normalized gene expression (2^(- ΔCt)) of the Control Sample (column F). </a:t>
          </a:r>
          <a:endParaRPr lang="zh-CN" altLang="zh-CN" sz="1100">
            <a:latin typeface="+mn-lt"/>
            <a:ea typeface="+mn-ea"/>
            <a:cs typeface="+mn-cs"/>
          </a:endParaRPr>
        </a:p>
        <a:p>
          <a:r>
            <a:rPr lang="en-US" altLang="zh-CN" sz="1100" b="1">
              <a:latin typeface="+mn-lt"/>
              <a:ea typeface="+mn-ea"/>
              <a:cs typeface="+mn-cs"/>
            </a:rPr>
            <a:t> </a:t>
          </a:r>
          <a:endParaRPr lang="zh-CN" altLang="zh-CN" sz="1100">
            <a:latin typeface="+mn-lt"/>
            <a:ea typeface="+mn-ea"/>
            <a:cs typeface="+mn-cs"/>
          </a:endParaRPr>
        </a:p>
        <a:p>
          <a:r>
            <a:rPr lang="en-US" altLang="zh-CN" sz="1100" b="1">
              <a:latin typeface="+mn-lt"/>
              <a:ea typeface="+mn-ea"/>
              <a:cs typeface="+mn-cs"/>
            </a:rPr>
            <a:t>P Values (Column H)</a:t>
          </a:r>
          <a:endParaRPr lang="zh-CN" altLang="zh-CN" sz="1100">
            <a:latin typeface="+mn-lt"/>
            <a:ea typeface="+mn-ea"/>
            <a:cs typeface="+mn-cs"/>
          </a:endParaRPr>
        </a:p>
        <a:p>
          <a:r>
            <a:rPr lang="en-US" altLang="zh-CN" sz="1100">
              <a:latin typeface="+mn-lt"/>
              <a:ea typeface="+mn-ea"/>
              <a:cs typeface="+mn-cs"/>
            </a:rPr>
            <a:t>The p values are calculated based on the Student’s t-test of the normalized gene expression values (2^(- ΔCt)) of each gene replicates in the Control Group and Test Group. </a:t>
          </a:r>
          <a:endParaRPr lang="zh-CN" altLang="zh-CN" sz="1100">
            <a:latin typeface="+mn-lt"/>
            <a:ea typeface="+mn-ea"/>
            <a:cs typeface="+mn-cs"/>
          </a:endParaRPr>
        </a:p>
        <a:p>
          <a:r>
            <a:rPr lang="en-US" altLang="zh-CN" sz="1100">
              <a:latin typeface="+mn-lt"/>
              <a:ea typeface="+mn-ea"/>
              <a:cs typeface="+mn-cs"/>
            </a:rPr>
            <a:t>p values less than 0.05 are indicated in red.</a:t>
          </a:r>
          <a:endParaRPr lang="zh-CN" altLang="zh-CN" sz="1100">
            <a:latin typeface="+mn-lt"/>
            <a:ea typeface="+mn-ea"/>
            <a:cs typeface="+mn-cs"/>
          </a:endParaRPr>
        </a:p>
        <a:p>
          <a:r>
            <a:rPr lang="en-US" altLang="zh-CN" sz="1100" b="1">
              <a:latin typeface="+mn-lt"/>
              <a:ea typeface="+mn-ea"/>
              <a:cs typeface="+mn-cs"/>
            </a:rPr>
            <a:t>Fold Up- or Down-Regulation (Column I)</a:t>
          </a:r>
          <a:endParaRPr lang="zh-CN" altLang="zh-CN" sz="1100">
            <a:latin typeface="+mn-lt"/>
            <a:ea typeface="+mn-ea"/>
            <a:cs typeface="+mn-cs"/>
          </a:endParaRPr>
        </a:p>
        <a:p>
          <a:r>
            <a:rPr lang="en-US" altLang="zh-CN" sz="1100">
              <a:latin typeface="+mn-lt"/>
              <a:ea typeface="+mn-ea"/>
              <a:cs typeface="+mn-cs"/>
            </a:rPr>
            <a:t>The fold-regulation represents the biological meaning of the fold-change:</a:t>
          </a:r>
          <a:endParaRPr lang="zh-CN" altLang="zh-CN" sz="1100">
            <a:latin typeface="+mn-lt"/>
            <a:ea typeface="+mn-ea"/>
            <a:cs typeface="+mn-cs"/>
          </a:endParaRPr>
        </a:p>
        <a:p>
          <a:pPr lvl="0"/>
          <a:r>
            <a:rPr lang="en-US" altLang="zh-CN" sz="1100">
              <a:latin typeface="+mn-lt"/>
              <a:ea typeface="+mn-ea"/>
              <a:cs typeface="+mn-cs"/>
            </a:rPr>
            <a:t>If the fold-change (column G) equals to 1, it means there is no up- or down-regulation. </a:t>
          </a:r>
          <a:endParaRPr lang="zh-CN" altLang="zh-CN" sz="1100">
            <a:latin typeface="+mn-lt"/>
            <a:ea typeface="+mn-ea"/>
            <a:cs typeface="+mn-cs"/>
          </a:endParaRPr>
        </a:p>
        <a:p>
          <a:pPr lvl="0"/>
          <a:r>
            <a:rPr lang="en-US" altLang="zh-CN" sz="1100">
              <a:latin typeface="+mn-lt"/>
              <a:ea typeface="+mn-ea"/>
              <a:cs typeface="+mn-cs"/>
            </a:rPr>
            <a:t>If the fold-change is greater than 1, it indicates up-regulation. The up-regulation value (column I) is the same as the fold-change value (column G). </a:t>
          </a:r>
          <a:endParaRPr lang="zh-CN" altLang="zh-CN" sz="1100">
            <a:latin typeface="+mn-lt"/>
            <a:ea typeface="+mn-ea"/>
            <a:cs typeface="+mn-cs"/>
          </a:endParaRPr>
        </a:p>
        <a:p>
          <a:pPr lvl="0"/>
          <a:r>
            <a:rPr lang="en-US" altLang="zh-CN" sz="1100">
              <a:latin typeface="+mn-lt"/>
              <a:ea typeface="+mn-ea"/>
              <a:cs typeface="+mn-cs"/>
            </a:rPr>
            <a:t>If the fold-change is less than 1, it indicates down-regulation. The down-regulation value is the negative inverse of the fold-change value. </a:t>
          </a:r>
          <a:endParaRPr lang="zh-CN" altLang="zh-CN" sz="1100">
            <a:latin typeface="+mn-lt"/>
            <a:ea typeface="+mn-ea"/>
            <a:cs typeface="+mn-cs"/>
          </a:endParaRPr>
        </a:p>
        <a:p>
          <a:r>
            <a:rPr lang="en-US" altLang="zh-CN" sz="1100">
              <a:latin typeface="+mn-lt"/>
              <a:ea typeface="+mn-ea"/>
              <a:cs typeface="+mn-cs"/>
            </a:rPr>
            <a:t>The fold-change and fold-regulation greater than 2 are labeled in red. </a:t>
          </a:r>
          <a:endParaRPr lang="zh-CN" altLang="zh-CN" sz="1100">
            <a:latin typeface="+mn-lt"/>
            <a:ea typeface="+mn-ea"/>
            <a:cs typeface="+mn-cs"/>
          </a:endParaRPr>
        </a:p>
        <a:p>
          <a:r>
            <a:rPr lang="en-US" altLang="zh-CN" sz="1100">
              <a:latin typeface="+mn-lt"/>
              <a:ea typeface="+mn-ea"/>
              <a:cs typeface="+mn-cs"/>
            </a:rPr>
            <a:t>The fold-change less than 0.5 and fold-regulation less than -2 are labeled in blue.</a:t>
          </a:r>
          <a:endParaRPr lang="zh-CN" altLang="zh-CN" sz="1100">
            <a:latin typeface="+mn-lt"/>
            <a:ea typeface="+mn-ea"/>
            <a:cs typeface="+mn-cs"/>
          </a:endParaRPr>
        </a:p>
        <a:p>
          <a:r>
            <a:rPr lang="en-US" altLang="zh-CN" sz="1100" b="1">
              <a:latin typeface="+mn-lt"/>
              <a:ea typeface="+mn-ea"/>
              <a:cs typeface="+mn-cs"/>
            </a:rPr>
            <a:t> </a:t>
          </a:r>
          <a:endParaRPr lang="zh-CN" altLang="zh-CN" sz="1100">
            <a:latin typeface="+mn-lt"/>
            <a:ea typeface="+mn-ea"/>
            <a:cs typeface="+mn-cs"/>
          </a:endParaRPr>
        </a:p>
        <a:p>
          <a:r>
            <a:rPr lang="en-US" altLang="zh-CN" sz="1100" b="1">
              <a:latin typeface="+mn-lt"/>
              <a:ea typeface="+mn-ea"/>
              <a:cs typeface="+mn-cs"/>
            </a:rPr>
            <a:t>Comments (Column J)</a:t>
          </a:r>
          <a:endParaRPr lang="zh-CN" altLang="zh-CN" sz="1100">
            <a:latin typeface="+mn-lt"/>
            <a:ea typeface="+mn-ea"/>
            <a:cs typeface="+mn-cs"/>
          </a:endParaRPr>
        </a:p>
        <a:p>
          <a:r>
            <a:rPr lang="en-US" altLang="zh-CN" sz="1100" b="1">
              <a:latin typeface="+mn-lt"/>
              <a:ea typeface="+mn-ea"/>
              <a:cs typeface="+mn-cs"/>
            </a:rPr>
            <a:t>OKAY: </a:t>
          </a:r>
          <a:r>
            <a:rPr lang="en-US" altLang="zh-CN" sz="1100">
              <a:latin typeface="+mn-lt"/>
              <a:ea typeface="+mn-ea"/>
              <a:cs typeface="+mn-cs"/>
            </a:rPr>
            <a:t>This gene’s average Ct value is 30 or less for both Control and Test Samples. </a:t>
          </a:r>
          <a:endParaRPr lang="zh-CN" altLang="zh-CN" sz="1100">
            <a:latin typeface="+mn-lt"/>
            <a:ea typeface="+mn-ea"/>
            <a:cs typeface="+mn-cs"/>
          </a:endParaRPr>
        </a:p>
        <a:p>
          <a:r>
            <a:rPr lang="en-US" altLang="zh-CN" sz="1100" b="1">
              <a:latin typeface="+mn-lt"/>
              <a:ea typeface="+mn-ea"/>
              <a:cs typeface="+mn-cs"/>
            </a:rPr>
            <a:t>TYPE 1: </a:t>
          </a:r>
          <a:r>
            <a:rPr lang="en-US" altLang="zh-CN" sz="1100">
              <a:latin typeface="+mn-lt"/>
              <a:ea typeface="+mn-ea"/>
              <a:cs typeface="+mn-cs"/>
            </a:rPr>
            <a:t>This gene’s average Ct value is relatively high (&gt;30) in one of the sample types (Control or Test) but low in the other (Test or Control), suggesting its low expression in one of the two sample types may impact the fold-change calculation.  Its fold-change may have greater variations if p value is &gt; 0.05. Therefore, it is important to validate the result by using a sufficient number of biological replicates. </a:t>
          </a:r>
          <a:endParaRPr lang="zh-CN" altLang="zh-CN" sz="1100">
            <a:latin typeface="+mn-lt"/>
            <a:ea typeface="+mn-ea"/>
            <a:cs typeface="+mn-cs"/>
          </a:endParaRPr>
        </a:p>
        <a:p>
          <a:r>
            <a:rPr lang="en-US" altLang="zh-CN" sz="1100" b="1">
              <a:latin typeface="+mn-lt"/>
              <a:ea typeface="+mn-ea"/>
              <a:cs typeface="+mn-cs"/>
            </a:rPr>
            <a:t>TYPE 2: </a:t>
          </a:r>
          <a:r>
            <a:rPr lang="en-US" altLang="zh-CN" sz="1100">
              <a:latin typeface="+mn-lt"/>
              <a:ea typeface="+mn-ea"/>
              <a:cs typeface="+mn-cs"/>
            </a:rPr>
            <a:t>This gene’s average Ct value is relatively high (&gt; 30) in both Control and Test Samples, meaning low expression in both samples. The p-value of the fold-change is either unavailable or &gt; 0.05, suggesting greater variations. Therefore, it is important to validate the result by using a sufficient number of biological replicates.</a:t>
          </a:r>
          <a:endParaRPr lang="zh-CN" altLang="zh-CN" sz="1100">
            <a:latin typeface="+mn-lt"/>
            <a:ea typeface="+mn-ea"/>
            <a:cs typeface="+mn-cs"/>
          </a:endParaRPr>
        </a:p>
        <a:p>
          <a:r>
            <a:rPr lang="en-US" altLang="zh-CN" sz="1100" b="1">
              <a:latin typeface="+mn-lt"/>
              <a:ea typeface="+mn-ea"/>
              <a:cs typeface="+mn-cs"/>
            </a:rPr>
            <a:t>TYPE 3: </a:t>
          </a:r>
          <a:r>
            <a:rPr lang="en-US" altLang="zh-CN" sz="1100">
              <a:latin typeface="+mn-lt"/>
              <a:ea typeface="+mn-ea"/>
              <a:cs typeface="+mn-cs"/>
            </a:rPr>
            <a:t>This gene’s average Ct value is either undetermined or &gt; 35 (defined cut-off by default) in both Control and Test Samples, meaning its expression was undetectable.  The fold-change calculation is either erroneous or un-interpretable.</a:t>
          </a:r>
          <a:endParaRPr lang="zh-CN" altLang="zh-CN" sz="1100">
            <a:latin typeface="+mn-lt"/>
            <a:ea typeface="+mn-ea"/>
            <a:cs typeface="+mn-cs"/>
          </a:endParaRPr>
        </a:p>
        <a:p>
          <a:r>
            <a:rPr lang="en-US" altLang="zh-CN" sz="1100">
              <a:latin typeface="+mn-lt"/>
              <a:ea typeface="+mn-ea"/>
              <a:cs typeface="+mn-cs"/>
            </a:rPr>
            <a:t> </a:t>
          </a:r>
          <a:endParaRPr lang="zh-CN" altLang="zh-CN" sz="1100">
            <a:latin typeface="+mn-lt"/>
            <a:ea typeface="+mn-ea"/>
            <a:cs typeface="+mn-cs"/>
          </a:endParaRPr>
        </a:p>
        <a:p>
          <a:pPr algn="l" rtl="0">
            <a:defRPr sz="1000"/>
          </a:pPr>
          <a:endParaRPr lang="en-US" altLang="zh-CN" sz="1000" b="0" i="0" u="none" strike="noStrike" baseline="0">
            <a:solidFill>
              <a:srgbClr val="000000"/>
            </a:solidFill>
            <a:latin typeface="Arial" panose="020B0604020202020204"/>
            <a:cs typeface="Arial" panose="020B0604020202020204"/>
          </a:endParaRPr>
        </a:p>
      </xdr:txBody>
    </xdr:sp>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absolute">
    <xdr:from>
      <xdr:col>0</xdr:col>
      <xdr:colOff>57150</xdr:colOff>
      <xdr:row>0</xdr:row>
      <xdr:rowOff>19050</xdr:rowOff>
    </xdr:from>
    <xdr:to>
      <xdr:col>13</xdr:col>
      <xdr:colOff>447675</xdr:colOff>
      <xdr:row>38</xdr:row>
      <xdr:rowOff>0</xdr:rowOff>
    </xdr:to>
    <xdr:graphicFrame>
      <xdr:nvGraphicFramePr>
        <xdr:cNvPr id="2" name="图表 1"/>
        <xdr:cNvGraphicFramePr>
          <a:graphicFrameLocks noGrp="1"/>
        </xdr:cNvGraphicFramePr>
      </xdr:nvGraphicFramePr>
      <xdr:xfrm>
        <a:off x="57150" y="19050"/>
        <a:ext cx="8315325" cy="6134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c:userShapes xmlns:c="http://schemas.openxmlformats.org/drawingml/2006/chart">
  <cdr:relSizeAnchor xmlns:cdr="http://schemas.openxmlformats.org/drawingml/2006/chartDrawing">
    <cdr:from>
      <cdr:x>0.34135</cdr:x>
      <cdr:y>0.22368</cdr:y>
    </cdr:from>
    <cdr:to>
      <cdr:x>0.4616</cdr:x>
      <cdr:y>0.26168</cdr:y>
    </cdr:to>
    <cdr:sp>
      <cdr:nvSpPr>
        <cdr:cNvPr id="2" name="矩形 1"/>
        <cdr:cNvSpPr/>
      </cdr:nvSpPr>
      <cdr:spPr xmlns:a="http://schemas.openxmlformats.org/drawingml/2006/main">
        <a:xfrm xmlns:a="http://schemas.openxmlformats.org/drawingml/2006/main">
          <a:off x="2929444" y="1306014"/>
          <a:ext cx="1031988" cy="221876"/>
        </a:xfrm>
        <a:prstGeom xmlns:a="http://schemas.openxmlformats.org/drawingml/2006/main" prst="rect">
          <a:avLst/>
        </a:prstGeom>
        <a:noFill/>
        <a:ln w="9525">
          <a:noFill/>
          <a:miter lim="800000"/>
        </a:ln>
      </cdr:spPr>
      <cdr:txBody xmlns:a="http://schemas.openxmlformats.org/drawingml/2006/main">
        <a:bodyPr vertOverflow="clip" wrap="square" lIns="36576" tIns="27432" rIns="0" bIns="0" anchor="t" upright="1"/>
        <a:lstStyle/>
        <a:p>
          <a:pPr algn="l" rtl="0">
            <a:defRPr sz="1000"/>
          </a:pPr>
          <a:r>
            <a:rPr lang="en-US" altLang="zh-CN" sz="1200" b="1" i="0" u="none" strike="noStrike" baseline="0">
              <a:solidFill>
                <a:srgbClr val="000000"/>
              </a:solidFill>
              <a:latin typeface="Arial" panose="020B0604020202020204"/>
              <a:cs typeface="Arial" panose="020B0604020202020204"/>
            </a:rPr>
            <a:t>Test Sample</a:t>
          </a:r>
          <a:endParaRPr lang="en-US" altLang="zh-CN" sz="1200" b="1" i="0" u="none" strike="noStrike" baseline="0">
            <a:solidFill>
              <a:srgbClr val="000000"/>
            </a:solidFill>
            <a:latin typeface="Arial" panose="020B0604020202020204"/>
            <a:cs typeface="Arial" panose="020B0604020202020204"/>
          </a:endParaRPr>
        </a:p>
      </cdr:txBody>
    </cdr:sp>
  </cdr:relSizeAnchor>
  <cdr:relSizeAnchor xmlns:cdr="http://schemas.openxmlformats.org/drawingml/2006/chartDrawing">
    <cdr:from>
      <cdr:x>0.25683</cdr:x>
      <cdr:y>0.79968</cdr:y>
    </cdr:from>
    <cdr:to>
      <cdr:x>0.40808</cdr:x>
      <cdr:y>0.83868</cdr:y>
    </cdr:to>
    <cdr:sp>
      <cdr:nvSpPr>
        <cdr:cNvPr id="3" name="矩形 2"/>
        <cdr:cNvSpPr/>
      </cdr:nvSpPr>
      <cdr:spPr xmlns:a="http://schemas.openxmlformats.org/drawingml/2006/main">
        <a:xfrm xmlns:a="http://schemas.openxmlformats.org/drawingml/2006/main">
          <a:off x="2204109" y="4669202"/>
          <a:ext cx="1298031" cy="227714"/>
        </a:xfrm>
        <a:prstGeom xmlns:a="http://schemas.openxmlformats.org/drawingml/2006/main" prst="rect">
          <a:avLst/>
        </a:prstGeom>
        <a:noFill/>
        <a:ln w="9525">
          <a:noFill/>
          <a:miter lim="800000"/>
        </a:ln>
      </cdr:spPr>
      <cdr:txBody xmlns:a="http://schemas.openxmlformats.org/drawingml/2006/main">
        <a:bodyPr vertOverflow="clip" wrap="square" lIns="36576" tIns="27432" rIns="0" bIns="0" anchor="t" upright="1"/>
        <a:lstStyle/>
        <a:p>
          <a:pPr algn="l" rtl="0">
            <a:defRPr sz="1000"/>
          </a:pPr>
          <a:r>
            <a:rPr lang="en-US" altLang="zh-CN" sz="1200" b="1" i="0" u="none" strike="noStrike" baseline="0">
              <a:solidFill>
                <a:srgbClr val="000000"/>
              </a:solidFill>
              <a:latin typeface="Arial" panose="020B0604020202020204"/>
              <a:cs typeface="Arial" panose="020B0604020202020204"/>
            </a:rPr>
            <a:t>Control Sample</a:t>
          </a:r>
          <a:endParaRPr lang="en-US" altLang="zh-CN" sz="1200" b="1" i="0" u="none" strike="noStrike" baseline="0">
            <a:solidFill>
              <a:srgbClr val="000000"/>
            </a:solidFill>
            <a:latin typeface="Arial" panose="020B0604020202020204"/>
            <a:cs typeface="Arial" panose="020B0604020202020204"/>
          </a:endParaRPr>
        </a:p>
      </cdr:txBody>
    </cdr:sp>
  </cdr:relSizeAnchor>
</c:userShapes>
</file>

<file path=xl/drawings/drawing7.xml><?xml version="1.0" encoding="utf-8"?>
<xdr:wsDr xmlns:xdr="http://schemas.openxmlformats.org/drawingml/2006/spreadsheetDrawing" xmlns:r="http://schemas.openxmlformats.org/officeDocument/2006/relationships" xmlns:a="http://schemas.openxmlformats.org/drawingml/2006/main">
  <xdr:twoCellAnchor>
    <xdr:from>
      <xdr:col>0</xdr:col>
      <xdr:colOff>181428</xdr:colOff>
      <xdr:row>14</xdr:row>
      <xdr:rowOff>63047</xdr:rowOff>
    </xdr:from>
    <xdr:to>
      <xdr:col>7</xdr:col>
      <xdr:colOff>495753</xdr:colOff>
      <xdr:row>37</xdr:row>
      <xdr:rowOff>158297</xdr:rowOff>
    </xdr:to>
    <xdr:graphicFrame>
      <xdr:nvGraphicFramePr>
        <xdr:cNvPr id="27651" name="Chart 1"/>
        <xdr:cNvGraphicFramePr/>
      </xdr:nvGraphicFramePr>
      <xdr:xfrm>
        <a:off x="180975" y="3301365"/>
        <a:ext cx="5715000" cy="44767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5</xdr:row>
      <xdr:rowOff>100104</xdr:rowOff>
    </xdr:from>
    <xdr:to>
      <xdr:col>8</xdr:col>
      <xdr:colOff>504825</xdr:colOff>
      <xdr:row>29</xdr:row>
      <xdr:rowOff>136406</xdr:rowOff>
    </xdr:to>
    <xdr:graphicFrame>
      <xdr:nvGraphicFramePr>
        <xdr:cNvPr id="28675" name="Chart 1"/>
        <xdr:cNvGraphicFramePr/>
      </xdr:nvGraphicFramePr>
      <xdr:xfrm>
        <a:off x="0" y="1623695"/>
        <a:ext cx="5686425" cy="460819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upiter\access\ProductionNotebook\Others\JP's%20experiment\PCR%20Array%20Plate\OligoArray_MCTF+Thymus\MCTF(T+B)_OHS021-20040903-sum.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ummary"/>
      <sheetName val="Image"/>
      <sheetName val="Consistency"/>
      <sheetName val="GeneInfo_New-old"/>
      <sheetName val="newLot"/>
      <sheetName val="oldLot"/>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4" Type="http://schemas.openxmlformats.org/officeDocument/2006/relationships/image" Target="../media/image1.emf"/><Relationship Id="rId3" Type="http://schemas.openxmlformats.org/officeDocument/2006/relationships/package" Target="../embeddings/Document1.docx"/><Relationship Id="rId2" Type="http://schemas.openxmlformats.org/officeDocument/2006/relationships/vmlDrawing" Target="../drawings/vmlDrawing1.vml"/><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0"/>
  <sheetViews>
    <sheetView workbookViewId="0">
      <pane ySplit="1" topLeftCell="A2" activePane="bottomLeft" state="frozen"/>
      <selection/>
      <selection pane="bottomLeft" activeCell="P5" sqref="P5"/>
    </sheetView>
  </sheetViews>
  <sheetFormatPr defaultColWidth="9" defaultRowHeight="12.75"/>
  <cols>
    <col min="1" max="1" width="3.28571428571429" customWidth="1"/>
    <col min="2" max="13" width="9.71428571428571" customWidth="1"/>
  </cols>
  <sheetData>
    <row r="1" ht="15" customHeight="1"/>
    <row r="2" ht="15.95" customHeight="1" spans="1:12">
      <c r="A2" s="182" t="s">
        <v>0</v>
      </c>
      <c r="B2" s="183"/>
      <c r="C2" s="183"/>
      <c r="D2" s="183"/>
      <c r="E2" s="183"/>
      <c r="F2" s="183"/>
      <c r="G2" s="183"/>
      <c r="H2" s="183"/>
      <c r="I2" s="183"/>
      <c r="J2" s="183"/>
      <c r="K2" s="183"/>
      <c r="L2" s="188"/>
    </row>
    <row r="3" ht="15.95" customHeight="1" spans="1:12">
      <c r="A3" s="184"/>
      <c r="B3" s="185"/>
      <c r="C3" s="185"/>
      <c r="D3" s="185"/>
      <c r="E3" s="185"/>
      <c r="F3" s="185"/>
      <c r="G3" s="185"/>
      <c r="H3" s="185"/>
      <c r="I3" s="185"/>
      <c r="J3" s="185"/>
      <c r="K3" s="185"/>
      <c r="L3" s="189"/>
    </row>
    <row r="4" ht="15.95" customHeight="1" spans="1:12">
      <c r="A4" s="184"/>
      <c r="B4" s="185"/>
      <c r="C4" s="185"/>
      <c r="D4" s="185"/>
      <c r="E4" s="185"/>
      <c r="F4" s="185"/>
      <c r="G4" s="185"/>
      <c r="H4" s="185"/>
      <c r="I4" s="185"/>
      <c r="J4" s="185"/>
      <c r="K4" s="185"/>
      <c r="L4" s="189"/>
    </row>
    <row r="5" ht="15.95" customHeight="1" spans="1:12">
      <c r="A5" s="184"/>
      <c r="B5" s="185"/>
      <c r="C5" s="185"/>
      <c r="D5" s="185"/>
      <c r="E5" s="185"/>
      <c r="F5" s="185"/>
      <c r="G5" s="185"/>
      <c r="H5" s="185"/>
      <c r="I5" s="185"/>
      <c r="J5" s="185"/>
      <c r="K5" s="185"/>
      <c r="L5" s="189"/>
    </row>
    <row r="6" ht="15.95" customHeight="1" spans="1:12">
      <c r="A6" s="184"/>
      <c r="B6" s="185"/>
      <c r="C6" s="185"/>
      <c r="D6" s="185"/>
      <c r="E6" s="185"/>
      <c r="F6" s="185"/>
      <c r="G6" s="185"/>
      <c r="H6" s="185"/>
      <c r="I6" s="185"/>
      <c r="J6" s="185"/>
      <c r="K6" s="185"/>
      <c r="L6" s="189"/>
    </row>
    <row r="7" ht="15.95" customHeight="1" spans="1:12">
      <c r="A7" s="184"/>
      <c r="B7" s="185"/>
      <c r="C7" s="185"/>
      <c r="D7" s="185"/>
      <c r="E7" s="185"/>
      <c r="F7" s="185"/>
      <c r="G7" s="185"/>
      <c r="H7" s="185"/>
      <c r="I7" s="185"/>
      <c r="J7" s="185"/>
      <c r="K7" s="185"/>
      <c r="L7" s="189"/>
    </row>
    <row r="8" ht="15.95" customHeight="1" spans="1:12">
      <c r="A8" s="184"/>
      <c r="B8" s="185"/>
      <c r="C8" s="185"/>
      <c r="D8" s="185"/>
      <c r="E8" s="185"/>
      <c r="F8" s="185"/>
      <c r="G8" s="185"/>
      <c r="H8" s="185"/>
      <c r="I8" s="185"/>
      <c r="J8" s="185"/>
      <c r="K8" s="185"/>
      <c r="L8" s="189"/>
    </row>
    <row r="9" ht="15.95" customHeight="1" spans="1:12">
      <c r="A9" s="184"/>
      <c r="B9" s="185"/>
      <c r="C9" s="185"/>
      <c r="D9" s="185"/>
      <c r="E9" s="185"/>
      <c r="F9" s="185"/>
      <c r="G9" s="185"/>
      <c r="H9" s="185"/>
      <c r="I9" s="185"/>
      <c r="J9" s="185"/>
      <c r="K9" s="185"/>
      <c r="L9" s="189"/>
    </row>
    <row r="10" ht="15.95" customHeight="1" spans="1:12">
      <c r="A10" s="184"/>
      <c r="B10" s="185"/>
      <c r="C10" s="185"/>
      <c r="D10" s="185"/>
      <c r="E10" s="185"/>
      <c r="F10" s="185"/>
      <c r="G10" s="185"/>
      <c r="H10" s="185"/>
      <c r="I10" s="185"/>
      <c r="J10" s="185"/>
      <c r="K10" s="185"/>
      <c r="L10" s="189"/>
    </row>
    <row r="11" ht="15.95" customHeight="1" spans="1:12">
      <c r="A11" s="184"/>
      <c r="B11" s="185"/>
      <c r="C11" s="185"/>
      <c r="D11" s="185"/>
      <c r="E11" s="185"/>
      <c r="F11" s="185"/>
      <c r="G11" s="185"/>
      <c r="H11" s="185"/>
      <c r="I11" s="185"/>
      <c r="J11" s="185"/>
      <c r="K11" s="185"/>
      <c r="L11" s="189"/>
    </row>
    <row r="12" ht="15.95" customHeight="1" spans="1:12">
      <c r="A12" s="184"/>
      <c r="B12" s="185"/>
      <c r="C12" s="185"/>
      <c r="D12" s="185"/>
      <c r="E12" s="185"/>
      <c r="F12" s="185"/>
      <c r="G12" s="185"/>
      <c r="H12" s="185"/>
      <c r="I12" s="185"/>
      <c r="J12" s="185"/>
      <c r="K12" s="185"/>
      <c r="L12" s="189"/>
    </row>
    <row r="13" ht="15.95" customHeight="1" spans="1:12">
      <c r="A13" s="184"/>
      <c r="B13" s="185"/>
      <c r="C13" s="185"/>
      <c r="D13" s="185"/>
      <c r="E13" s="185"/>
      <c r="F13" s="185"/>
      <c r="G13" s="185"/>
      <c r="H13" s="185"/>
      <c r="I13" s="185"/>
      <c r="J13" s="185"/>
      <c r="K13" s="185"/>
      <c r="L13" s="189"/>
    </row>
    <row r="14" ht="15.95" customHeight="1" spans="1:12">
      <c r="A14" s="184"/>
      <c r="B14" s="185"/>
      <c r="C14" s="185"/>
      <c r="D14" s="185"/>
      <c r="E14" s="185"/>
      <c r="F14" s="185"/>
      <c r="G14" s="185"/>
      <c r="H14" s="185"/>
      <c r="I14" s="185"/>
      <c r="J14" s="185"/>
      <c r="K14" s="185"/>
      <c r="L14" s="189"/>
    </row>
    <row r="15" ht="15.95" customHeight="1" spans="1:12">
      <c r="A15" s="184"/>
      <c r="B15" s="185"/>
      <c r="C15" s="185"/>
      <c r="D15" s="185"/>
      <c r="E15" s="185"/>
      <c r="F15" s="185"/>
      <c r="G15" s="185"/>
      <c r="H15" s="185"/>
      <c r="I15" s="185"/>
      <c r="J15" s="185"/>
      <c r="K15" s="185"/>
      <c r="L15" s="189"/>
    </row>
    <row r="16" ht="15.95" customHeight="1" spans="1:12">
      <c r="A16" s="184"/>
      <c r="B16" s="185"/>
      <c r="C16" s="185"/>
      <c r="D16" s="185"/>
      <c r="E16" s="185"/>
      <c r="F16" s="185"/>
      <c r="G16" s="185"/>
      <c r="H16" s="185"/>
      <c r="I16" s="185"/>
      <c r="J16" s="185"/>
      <c r="K16" s="185"/>
      <c r="L16" s="189"/>
    </row>
    <row r="17" ht="15.95" customHeight="1" spans="1:12">
      <c r="A17" s="184"/>
      <c r="B17" s="185"/>
      <c r="C17" s="185"/>
      <c r="D17" s="185"/>
      <c r="E17" s="185"/>
      <c r="F17" s="185"/>
      <c r="G17" s="185"/>
      <c r="H17" s="185"/>
      <c r="I17" s="185"/>
      <c r="J17" s="185"/>
      <c r="K17" s="185"/>
      <c r="L17" s="189"/>
    </row>
    <row r="18" ht="15.95" customHeight="1" spans="1:12">
      <c r="A18" s="184"/>
      <c r="B18" s="185"/>
      <c r="C18" s="185"/>
      <c r="D18" s="185"/>
      <c r="E18" s="185"/>
      <c r="F18" s="185"/>
      <c r="G18" s="185"/>
      <c r="H18" s="185"/>
      <c r="I18" s="185"/>
      <c r="J18" s="185"/>
      <c r="K18" s="185"/>
      <c r="L18" s="189"/>
    </row>
    <row r="19" ht="15.95" customHeight="1" spans="1:12">
      <c r="A19" s="184"/>
      <c r="B19" s="185"/>
      <c r="C19" s="185"/>
      <c r="D19" s="185"/>
      <c r="E19" s="185"/>
      <c r="F19" s="185"/>
      <c r="G19" s="185"/>
      <c r="H19" s="185"/>
      <c r="I19" s="185"/>
      <c r="J19" s="185"/>
      <c r="K19" s="185"/>
      <c r="L19" s="189"/>
    </row>
    <row r="20" ht="15.95" customHeight="1" spans="1:12">
      <c r="A20" s="184"/>
      <c r="B20" s="185"/>
      <c r="C20" s="185"/>
      <c r="D20" s="185"/>
      <c r="E20" s="185"/>
      <c r="F20" s="185"/>
      <c r="G20" s="185"/>
      <c r="H20" s="185"/>
      <c r="I20" s="185"/>
      <c r="J20" s="185"/>
      <c r="K20" s="185"/>
      <c r="L20" s="189"/>
    </row>
    <row r="21" ht="15.95" customHeight="1" spans="1:12">
      <c r="A21" s="184"/>
      <c r="B21" s="185"/>
      <c r="C21" s="185"/>
      <c r="D21" s="185"/>
      <c r="E21" s="185"/>
      <c r="F21" s="185"/>
      <c r="G21" s="185"/>
      <c r="H21" s="185"/>
      <c r="I21" s="185"/>
      <c r="J21" s="185"/>
      <c r="K21" s="185"/>
      <c r="L21" s="189"/>
    </row>
    <row r="22" ht="15.95" customHeight="1" spans="1:12">
      <c r="A22" s="184"/>
      <c r="B22" s="185"/>
      <c r="C22" s="185"/>
      <c r="D22" s="185"/>
      <c r="E22" s="185"/>
      <c r="F22" s="185"/>
      <c r="G22" s="185"/>
      <c r="H22" s="185"/>
      <c r="I22" s="185"/>
      <c r="J22" s="185"/>
      <c r="K22" s="185"/>
      <c r="L22" s="189"/>
    </row>
    <row r="23" ht="15.95" customHeight="1" spans="1:12">
      <c r="A23" s="184"/>
      <c r="B23" s="185"/>
      <c r="C23" s="185"/>
      <c r="D23" s="185"/>
      <c r="E23" s="185"/>
      <c r="F23" s="185"/>
      <c r="G23" s="185"/>
      <c r="H23" s="185"/>
      <c r="I23" s="185"/>
      <c r="J23" s="185"/>
      <c r="K23" s="185"/>
      <c r="L23" s="189"/>
    </row>
    <row r="24" ht="15.95" customHeight="1" spans="1:12">
      <c r="A24" s="184"/>
      <c r="B24" s="185"/>
      <c r="C24" s="185"/>
      <c r="D24" s="185"/>
      <c r="E24" s="185"/>
      <c r="F24" s="185"/>
      <c r="G24" s="185"/>
      <c r="H24" s="185"/>
      <c r="I24" s="185"/>
      <c r="J24" s="185"/>
      <c r="K24" s="185"/>
      <c r="L24" s="189"/>
    </row>
    <row r="25" ht="15.95" customHeight="1" spans="1:12">
      <c r="A25" s="184"/>
      <c r="B25" s="185"/>
      <c r="C25" s="185"/>
      <c r="D25" s="185"/>
      <c r="E25" s="185"/>
      <c r="F25" s="185"/>
      <c r="G25" s="185"/>
      <c r="H25" s="185"/>
      <c r="I25" s="185"/>
      <c r="J25" s="185"/>
      <c r="K25" s="185"/>
      <c r="L25" s="189"/>
    </row>
    <row r="26" ht="15.95" customHeight="1" spans="1:12">
      <c r="A26" s="184"/>
      <c r="B26" s="185"/>
      <c r="C26" s="185"/>
      <c r="D26" s="185"/>
      <c r="E26" s="185"/>
      <c r="F26" s="185"/>
      <c r="G26" s="185"/>
      <c r="H26" s="185"/>
      <c r="I26" s="185"/>
      <c r="J26" s="185"/>
      <c r="K26" s="185"/>
      <c r="L26" s="189"/>
    </row>
    <row r="27" ht="15.95" customHeight="1" spans="1:12">
      <c r="A27" s="184"/>
      <c r="B27" s="185"/>
      <c r="C27" s="185"/>
      <c r="D27" s="185"/>
      <c r="E27" s="185"/>
      <c r="F27" s="185"/>
      <c r="G27" s="185"/>
      <c r="H27" s="185"/>
      <c r="I27" s="185"/>
      <c r="J27" s="185"/>
      <c r="K27" s="185"/>
      <c r="L27" s="189"/>
    </row>
    <row r="28" ht="15.95" customHeight="1" spans="1:12">
      <c r="A28" s="184"/>
      <c r="B28" s="185"/>
      <c r="C28" s="185"/>
      <c r="D28" s="185"/>
      <c r="E28" s="185"/>
      <c r="F28" s="185"/>
      <c r="G28" s="185"/>
      <c r="H28" s="185"/>
      <c r="I28" s="185"/>
      <c r="J28" s="185"/>
      <c r="K28" s="185"/>
      <c r="L28" s="189"/>
    </row>
    <row r="29" ht="15.95" customHeight="1" spans="1:12">
      <c r="A29" s="184"/>
      <c r="B29" s="185"/>
      <c r="C29" s="185"/>
      <c r="D29" s="185"/>
      <c r="E29" s="185"/>
      <c r="F29" s="185"/>
      <c r="G29" s="185"/>
      <c r="H29" s="185"/>
      <c r="I29" s="185"/>
      <c r="J29" s="185"/>
      <c r="K29" s="185"/>
      <c r="L29" s="189"/>
    </row>
    <row r="30" ht="15.95" customHeight="1" spans="1:12">
      <c r="A30" s="184"/>
      <c r="B30" s="185"/>
      <c r="C30" s="185"/>
      <c r="D30" s="185"/>
      <c r="E30" s="185"/>
      <c r="F30" s="185"/>
      <c r="G30" s="185"/>
      <c r="H30" s="185"/>
      <c r="I30" s="185"/>
      <c r="J30" s="185"/>
      <c r="K30" s="185"/>
      <c r="L30" s="189"/>
    </row>
    <row r="31" ht="15.95" customHeight="1" spans="1:12">
      <c r="A31" s="184"/>
      <c r="B31" s="185"/>
      <c r="C31" s="185"/>
      <c r="D31" s="185"/>
      <c r="E31" s="185"/>
      <c r="F31" s="185"/>
      <c r="G31" s="185"/>
      <c r="H31" s="185"/>
      <c r="I31" s="185"/>
      <c r="J31" s="185"/>
      <c r="K31" s="185"/>
      <c r="L31" s="189"/>
    </row>
    <row r="32" ht="15.95" customHeight="1" spans="1:12">
      <c r="A32" s="184"/>
      <c r="B32" s="185"/>
      <c r="C32" s="185"/>
      <c r="D32" s="185"/>
      <c r="E32" s="185"/>
      <c r="F32" s="185"/>
      <c r="G32" s="185"/>
      <c r="H32" s="185"/>
      <c r="I32" s="185"/>
      <c r="J32" s="185"/>
      <c r="K32" s="185"/>
      <c r="L32" s="189"/>
    </row>
    <row r="33" ht="15.95" customHeight="1" spans="1:12">
      <c r="A33" s="184"/>
      <c r="B33" s="185"/>
      <c r="C33" s="185"/>
      <c r="D33" s="185"/>
      <c r="E33" s="185"/>
      <c r="F33" s="185"/>
      <c r="G33" s="185"/>
      <c r="H33" s="185"/>
      <c r="I33" s="185"/>
      <c r="J33" s="185"/>
      <c r="K33" s="185"/>
      <c r="L33" s="189"/>
    </row>
    <row r="34" ht="15.95" customHeight="1" spans="1:12">
      <c r="A34" s="184"/>
      <c r="B34" s="185"/>
      <c r="C34" s="185"/>
      <c r="D34" s="185"/>
      <c r="E34" s="185"/>
      <c r="F34" s="185"/>
      <c r="G34" s="185"/>
      <c r="H34" s="185"/>
      <c r="I34" s="185"/>
      <c r="J34" s="185"/>
      <c r="K34" s="185"/>
      <c r="L34" s="189"/>
    </row>
    <row r="35" ht="15.95" customHeight="1" spans="1:12">
      <c r="A35" s="184"/>
      <c r="B35" s="185"/>
      <c r="C35" s="185"/>
      <c r="D35" s="185"/>
      <c r="E35" s="185"/>
      <c r="F35" s="185"/>
      <c r="G35" s="185"/>
      <c r="H35" s="185"/>
      <c r="I35" s="185"/>
      <c r="J35" s="185"/>
      <c r="K35" s="185"/>
      <c r="L35" s="189"/>
    </row>
    <row r="36" ht="15.95" customHeight="1" spans="1:12">
      <c r="A36" s="184"/>
      <c r="B36" s="185"/>
      <c r="C36" s="185"/>
      <c r="D36" s="185"/>
      <c r="E36" s="185"/>
      <c r="F36" s="185"/>
      <c r="G36" s="185"/>
      <c r="H36" s="185"/>
      <c r="I36" s="185"/>
      <c r="J36" s="185"/>
      <c r="K36" s="185"/>
      <c r="L36" s="189"/>
    </row>
    <row r="37" ht="15.95" customHeight="1" spans="1:12">
      <c r="A37" s="184"/>
      <c r="B37" s="185"/>
      <c r="C37" s="185"/>
      <c r="D37" s="185"/>
      <c r="E37" s="185"/>
      <c r="F37" s="185"/>
      <c r="G37" s="185"/>
      <c r="H37" s="185"/>
      <c r="I37" s="185"/>
      <c r="J37" s="185"/>
      <c r="K37" s="185"/>
      <c r="L37" s="189"/>
    </row>
    <row r="38" ht="15.95" customHeight="1" spans="1:12">
      <c r="A38" s="184"/>
      <c r="B38" s="185"/>
      <c r="C38" s="185"/>
      <c r="D38" s="185"/>
      <c r="E38" s="185"/>
      <c r="F38" s="185"/>
      <c r="G38" s="185"/>
      <c r="H38" s="185"/>
      <c r="I38" s="185"/>
      <c r="J38" s="185"/>
      <c r="K38" s="185"/>
      <c r="L38" s="189"/>
    </row>
    <row r="39" ht="15.95" customHeight="1" spans="1:12">
      <c r="A39" s="184"/>
      <c r="B39" s="185"/>
      <c r="C39" s="185"/>
      <c r="D39" s="185"/>
      <c r="E39" s="185"/>
      <c r="F39" s="185"/>
      <c r="G39" s="185"/>
      <c r="H39" s="185"/>
      <c r="I39" s="185"/>
      <c r="J39" s="185"/>
      <c r="K39" s="185"/>
      <c r="L39" s="189"/>
    </row>
    <row r="40" ht="15.95" customHeight="1" spans="1:12">
      <c r="A40" s="186"/>
      <c r="B40" s="187"/>
      <c r="C40" s="187"/>
      <c r="D40" s="187"/>
      <c r="E40" s="187"/>
      <c r="F40" s="187"/>
      <c r="G40" s="187"/>
      <c r="H40" s="187"/>
      <c r="I40" s="187"/>
      <c r="J40" s="187"/>
      <c r="K40" s="187"/>
      <c r="L40" s="190"/>
    </row>
  </sheetData>
  <mergeCells count="1">
    <mergeCell ref="A2:L40"/>
  </mergeCells>
  <pageMargins left="0.75" right="0.75" top="1" bottom="1" header="0.5" footer="0.5"/>
  <pageSetup paperSize="1" scale="75"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9"/>
  <sheetViews>
    <sheetView workbookViewId="0">
      <pane ySplit="2" topLeftCell="A90" activePane="bottomLeft" state="frozen"/>
      <selection/>
      <selection pane="bottomLeft" activeCell="C1" sqref="C1:D1"/>
    </sheetView>
  </sheetViews>
  <sheetFormatPr defaultColWidth="9" defaultRowHeight="12.75" outlineLevelCol="4"/>
  <cols>
    <col min="1" max="1" width="10.7142857142857" style="173" customWidth="1"/>
    <col min="2" max="2" width="14.4285714285714" style="173" customWidth="1"/>
    <col min="3" max="3" width="22.8571428571429" style="173" customWidth="1"/>
    <col min="4" max="4" width="29.5714285714286" style="173" customWidth="1"/>
    <col min="5" max="5" width="17" style="1" customWidth="1"/>
    <col min="6" max="6" width="7.14285714285714" style="1" customWidth="1"/>
    <col min="7" max="16384" width="9.14285714285714" style="1"/>
  </cols>
  <sheetData>
    <row r="1" ht="13.5" spans="1:5">
      <c r="A1" s="8" t="s">
        <v>1</v>
      </c>
      <c r="B1" s="8"/>
      <c r="C1" s="174" t="s">
        <v>2</v>
      </c>
      <c r="D1" s="175"/>
      <c r="E1" s="176"/>
    </row>
    <row r="2" ht="15" customHeight="1" spans="1:4">
      <c r="A2" s="177" t="s">
        <v>3</v>
      </c>
      <c r="B2" s="177" t="s">
        <v>4</v>
      </c>
      <c r="C2" s="177" t="s">
        <v>5</v>
      </c>
      <c r="D2" s="177" t="s">
        <v>6</v>
      </c>
    </row>
    <row r="3" ht="15" customHeight="1" spans="1:4">
      <c r="A3" s="178" t="s">
        <v>7</v>
      </c>
      <c r="B3" s="178" t="s">
        <v>8</v>
      </c>
      <c r="C3" s="178" t="s">
        <v>9</v>
      </c>
      <c r="D3" s="178" t="s">
        <v>10</v>
      </c>
    </row>
    <row r="4" ht="15" customHeight="1" spans="1:4">
      <c r="A4" s="178" t="s">
        <v>11</v>
      </c>
      <c r="B4" s="178" t="s">
        <v>12</v>
      </c>
      <c r="C4" s="178" t="s">
        <v>13</v>
      </c>
      <c r="D4" s="178" t="s">
        <v>14</v>
      </c>
    </row>
    <row r="5" ht="15" customHeight="1" spans="1:4">
      <c r="A5" s="178" t="s">
        <v>15</v>
      </c>
      <c r="B5" s="178" t="s">
        <v>16</v>
      </c>
      <c r="C5" s="178" t="s">
        <v>17</v>
      </c>
      <c r="D5" s="178" t="s">
        <v>18</v>
      </c>
    </row>
    <row r="6" ht="15" customHeight="1" spans="1:4">
      <c r="A6" s="178" t="s">
        <v>19</v>
      </c>
      <c r="B6" s="178" t="s">
        <v>20</v>
      </c>
      <c r="C6" s="178" t="s">
        <v>21</v>
      </c>
      <c r="D6" s="178" t="s">
        <v>22</v>
      </c>
    </row>
    <row r="7" ht="15" customHeight="1" spans="1:4">
      <c r="A7" s="178" t="s">
        <v>23</v>
      </c>
      <c r="B7" s="178" t="s">
        <v>24</v>
      </c>
      <c r="C7" s="178" t="s">
        <v>25</v>
      </c>
      <c r="D7" s="178" t="s">
        <v>26</v>
      </c>
    </row>
    <row r="8" ht="15" customHeight="1" spans="1:4">
      <c r="A8" s="178" t="s">
        <v>27</v>
      </c>
      <c r="B8" s="178" t="s">
        <v>28</v>
      </c>
      <c r="C8" s="178" t="s">
        <v>29</v>
      </c>
      <c r="D8" s="178" t="s">
        <v>30</v>
      </c>
    </row>
    <row r="9" ht="15" customHeight="1" spans="1:4">
      <c r="A9" s="178" t="s">
        <v>31</v>
      </c>
      <c r="B9" s="178" t="s">
        <v>32</v>
      </c>
      <c r="C9" s="178" t="s">
        <v>33</v>
      </c>
      <c r="D9" s="178" t="s">
        <v>34</v>
      </c>
    </row>
    <row r="10" ht="15" customHeight="1" spans="1:4">
      <c r="A10" s="178" t="s">
        <v>35</v>
      </c>
      <c r="B10" s="178" t="s">
        <v>36</v>
      </c>
      <c r="C10" s="178" t="s">
        <v>37</v>
      </c>
      <c r="D10" s="178" t="s">
        <v>38</v>
      </c>
    </row>
    <row r="11" ht="15" customHeight="1" spans="1:4">
      <c r="A11" s="178" t="s">
        <v>39</v>
      </c>
      <c r="B11" s="178" t="s">
        <v>40</v>
      </c>
      <c r="C11" s="178" t="s">
        <v>41</v>
      </c>
      <c r="D11" s="178" t="s">
        <v>42</v>
      </c>
    </row>
    <row r="12" ht="15" customHeight="1" spans="1:4">
      <c r="A12" s="178" t="s">
        <v>43</v>
      </c>
      <c r="B12" s="178" t="s">
        <v>44</v>
      </c>
      <c r="C12" s="178" t="s">
        <v>45</v>
      </c>
      <c r="D12" s="178" t="s">
        <v>46</v>
      </c>
    </row>
    <row r="13" ht="15" customHeight="1" spans="1:4">
      <c r="A13" s="178" t="s">
        <v>47</v>
      </c>
      <c r="B13" s="178" t="s">
        <v>48</v>
      </c>
      <c r="C13" s="178" t="s">
        <v>49</v>
      </c>
      <c r="D13" s="178" t="s">
        <v>50</v>
      </c>
    </row>
    <row r="14" ht="15" customHeight="1" spans="1:4">
      <c r="A14" s="178" t="s">
        <v>51</v>
      </c>
      <c r="B14" s="178" t="s">
        <v>52</v>
      </c>
      <c r="C14" s="178" t="s">
        <v>53</v>
      </c>
      <c r="D14" s="178" t="s">
        <v>54</v>
      </c>
    </row>
    <row r="15" ht="15" customHeight="1" spans="1:4">
      <c r="A15" s="178" t="s">
        <v>55</v>
      </c>
      <c r="B15" s="178" t="s">
        <v>56</v>
      </c>
      <c r="C15" s="178" t="s">
        <v>57</v>
      </c>
      <c r="D15" s="178" t="s">
        <v>58</v>
      </c>
    </row>
    <row r="16" ht="15" customHeight="1" spans="1:4">
      <c r="A16" s="178" t="s">
        <v>59</v>
      </c>
      <c r="B16" s="178" t="s">
        <v>60</v>
      </c>
      <c r="C16" s="178" t="s">
        <v>61</v>
      </c>
      <c r="D16" s="178" t="s">
        <v>62</v>
      </c>
    </row>
    <row r="17" ht="15" customHeight="1" spans="1:4">
      <c r="A17" s="178" t="s">
        <v>63</v>
      </c>
      <c r="B17" s="178" t="s">
        <v>64</v>
      </c>
      <c r="C17" s="178" t="s">
        <v>65</v>
      </c>
      <c r="D17" s="178" t="s">
        <v>66</v>
      </c>
    </row>
    <row r="18" ht="15" customHeight="1" spans="1:4">
      <c r="A18" s="178" t="s">
        <v>67</v>
      </c>
      <c r="B18" s="178" t="s">
        <v>68</v>
      </c>
      <c r="C18" s="178" t="s">
        <v>69</v>
      </c>
      <c r="D18" s="178" t="s">
        <v>70</v>
      </c>
    </row>
    <row r="19" ht="15" customHeight="1" spans="1:4">
      <c r="A19" s="178" t="s">
        <v>71</v>
      </c>
      <c r="B19" s="178" t="s">
        <v>72</v>
      </c>
      <c r="C19" s="178" t="s">
        <v>73</v>
      </c>
      <c r="D19" s="178" t="s">
        <v>74</v>
      </c>
    </row>
    <row r="20" ht="15" customHeight="1" spans="1:4">
      <c r="A20" s="178" t="s">
        <v>75</v>
      </c>
      <c r="B20" s="178" t="s">
        <v>76</v>
      </c>
      <c r="C20" s="178" t="s">
        <v>77</v>
      </c>
      <c r="D20" s="178" t="s">
        <v>78</v>
      </c>
    </row>
    <row r="21" ht="15" customHeight="1" spans="1:4">
      <c r="A21" s="178" t="s">
        <v>79</v>
      </c>
      <c r="B21" s="178" t="s">
        <v>80</v>
      </c>
      <c r="C21" s="178" t="s">
        <v>81</v>
      </c>
      <c r="D21" s="178" t="s">
        <v>82</v>
      </c>
    </row>
    <row r="22" ht="15" customHeight="1" spans="1:4">
      <c r="A22" s="178" t="s">
        <v>83</v>
      </c>
      <c r="B22" s="178" t="s">
        <v>84</v>
      </c>
      <c r="C22" s="178" t="s">
        <v>85</v>
      </c>
      <c r="D22" s="178" t="s">
        <v>86</v>
      </c>
    </row>
    <row r="23" ht="15" customHeight="1" spans="1:4">
      <c r="A23" s="178" t="s">
        <v>87</v>
      </c>
      <c r="B23" s="178" t="s">
        <v>88</v>
      </c>
      <c r="C23" s="178" t="s">
        <v>89</v>
      </c>
      <c r="D23" s="178" t="s">
        <v>90</v>
      </c>
    </row>
    <row r="24" ht="15" customHeight="1" spans="1:4">
      <c r="A24" s="178" t="s">
        <v>91</v>
      </c>
      <c r="B24" s="178" t="s">
        <v>92</v>
      </c>
      <c r="C24" s="178" t="s">
        <v>93</v>
      </c>
      <c r="D24" s="178" t="s">
        <v>94</v>
      </c>
    </row>
    <row r="25" ht="15" customHeight="1" spans="1:4">
      <c r="A25" s="178" t="s">
        <v>95</v>
      </c>
      <c r="B25" s="178" t="s">
        <v>96</v>
      </c>
      <c r="C25" s="178" t="s">
        <v>97</v>
      </c>
      <c r="D25" s="178" t="s">
        <v>98</v>
      </c>
    </row>
    <row r="26" ht="15" customHeight="1" spans="1:4">
      <c r="A26" s="178" t="s">
        <v>99</v>
      </c>
      <c r="B26" s="178" t="s">
        <v>100</v>
      </c>
      <c r="C26" s="178" t="s">
        <v>101</v>
      </c>
      <c r="D26" s="178" t="s">
        <v>102</v>
      </c>
    </row>
    <row r="27" ht="15" customHeight="1" spans="1:4">
      <c r="A27" s="178" t="s">
        <v>103</v>
      </c>
      <c r="B27" s="178" t="s">
        <v>104</v>
      </c>
      <c r="C27" s="178" t="s">
        <v>105</v>
      </c>
      <c r="D27" s="178" t="s">
        <v>106</v>
      </c>
    </row>
    <row r="28" ht="15" customHeight="1" spans="1:4">
      <c r="A28" s="178" t="s">
        <v>107</v>
      </c>
      <c r="B28" s="178" t="s">
        <v>108</v>
      </c>
      <c r="C28" s="178" t="s">
        <v>109</v>
      </c>
      <c r="D28" s="178" t="s">
        <v>110</v>
      </c>
    </row>
    <row r="29" ht="15" customHeight="1" spans="1:4">
      <c r="A29" s="178" t="s">
        <v>111</v>
      </c>
      <c r="B29" s="178" t="s">
        <v>112</v>
      </c>
      <c r="C29" s="178" t="s">
        <v>113</v>
      </c>
      <c r="D29" s="178" t="s">
        <v>114</v>
      </c>
    </row>
    <row r="30" ht="15" customHeight="1" spans="1:4">
      <c r="A30" s="178" t="s">
        <v>115</v>
      </c>
      <c r="B30" s="178" t="s">
        <v>116</v>
      </c>
      <c r="C30" s="178" t="s">
        <v>117</v>
      </c>
      <c r="D30" s="178" t="s">
        <v>118</v>
      </c>
    </row>
    <row r="31" ht="15" customHeight="1" spans="1:4">
      <c r="A31" s="178" t="s">
        <v>119</v>
      </c>
      <c r="B31" s="178" t="s">
        <v>120</v>
      </c>
      <c r="C31" s="178" t="s">
        <v>121</v>
      </c>
      <c r="D31" s="178" t="s">
        <v>122</v>
      </c>
    </row>
    <row r="32" ht="15" customHeight="1" spans="1:4">
      <c r="A32" s="178" t="s">
        <v>123</v>
      </c>
      <c r="B32" s="178" t="s">
        <v>124</v>
      </c>
      <c r="C32" s="178" t="s">
        <v>125</v>
      </c>
      <c r="D32" s="178" t="s">
        <v>126</v>
      </c>
    </row>
    <row r="33" ht="15" customHeight="1" spans="1:4">
      <c r="A33" s="178" t="s">
        <v>127</v>
      </c>
      <c r="B33" s="178" t="s">
        <v>128</v>
      </c>
      <c r="C33" s="178" t="s">
        <v>129</v>
      </c>
      <c r="D33" s="178" t="s">
        <v>130</v>
      </c>
    </row>
    <row r="34" ht="15" customHeight="1" spans="1:4">
      <c r="A34" s="178" t="s">
        <v>131</v>
      </c>
      <c r="B34" s="178" t="s">
        <v>132</v>
      </c>
      <c r="C34" s="178" t="s">
        <v>133</v>
      </c>
      <c r="D34" s="178" t="s">
        <v>134</v>
      </c>
    </row>
    <row r="35" ht="15" customHeight="1" spans="1:4">
      <c r="A35" s="178" t="s">
        <v>135</v>
      </c>
      <c r="B35" s="178" t="s">
        <v>136</v>
      </c>
      <c r="C35" s="178" t="s">
        <v>137</v>
      </c>
      <c r="D35" s="178" t="s">
        <v>138</v>
      </c>
    </row>
    <row r="36" ht="15" customHeight="1" spans="1:4">
      <c r="A36" s="178" t="s">
        <v>139</v>
      </c>
      <c r="B36" s="178" t="s">
        <v>140</v>
      </c>
      <c r="C36" s="178" t="s">
        <v>141</v>
      </c>
      <c r="D36" s="178" t="s">
        <v>142</v>
      </c>
    </row>
    <row r="37" ht="15" customHeight="1" spans="1:4">
      <c r="A37" s="178" t="s">
        <v>143</v>
      </c>
      <c r="B37" s="178" t="s">
        <v>144</v>
      </c>
      <c r="C37" s="178" t="s">
        <v>145</v>
      </c>
      <c r="D37" s="178" t="s">
        <v>146</v>
      </c>
    </row>
    <row r="38" ht="15" customHeight="1" spans="1:4">
      <c r="A38" s="178" t="s">
        <v>147</v>
      </c>
      <c r="B38" s="178" t="s">
        <v>148</v>
      </c>
      <c r="C38" s="178" t="s">
        <v>149</v>
      </c>
      <c r="D38" s="178" t="s">
        <v>150</v>
      </c>
    </row>
    <row r="39" ht="15" customHeight="1" spans="1:4">
      <c r="A39" s="178" t="s">
        <v>151</v>
      </c>
      <c r="B39" s="178" t="s">
        <v>152</v>
      </c>
      <c r="C39" s="178" t="s">
        <v>153</v>
      </c>
      <c r="D39" s="178" t="s">
        <v>154</v>
      </c>
    </row>
    <row r="40" ht="15" customHeight="1" spans="1:4">
      <c r="A40" s="178" t="s">
        <v>155</v>
      </c>
      <c r="B40" s="178" t="s">
        <v>156</v>
      </c>
      <c r="C40" s="178" t="s">
        <v>157</v>
      </c>
      <c r="D40" s="178" t="s">
        <v>158</v>
      </c>
    </row>
    <row r="41" ht="15" customHeight="1" spans="1:4">
      <c r="A41" s="178" t="s">
        <v>159</v>
      </c>
      <c r="B41" s="178" t="s">
        <v>160</v>
      </c>
      <c r="C41" s="178" t="s">
        <v>161</v>
      </c>
      <c r="D41" s="178" t="s">
        <v>162</v>
      </c>
    </row>
    <row r="42" ht="15" customHeight="1" spans="1:4">
      <c r="A42" s="178" t="s">
        <v>163</v>
      </c>
      <c r="B42" s="178" t="s">
        <v>164</v>
      </c>
      <c r="C42" s="178" t="s">
        <v>165</v>
      </c>
      <c r="D42" s="178" t="s">
        <v>166</v>
      </c>
    </row>
    <row r="43" ht="15" customHeight="1" spans="1:4">
      <c r="A43" s="178" t="s">
        <v>167</v>
      </c>
      <c r="B43" s="178" t="s">
        <v>168</v>
      </c>
      <c r="C43" s="178" t="s">
        <v>169</v>
      </c>
      <c r="D43" s="178" t="s">
        <v>170</v>
      </c>
    </row>
    <row r="44" ht="15" customHeight="1" spans="1:4">
      <c r="A44" s="178" t="s">
        <v>171</v>
      </c>
      <c r="B44" s="178" t="s">
        <v>172</v>
      </c>
      <c r="C44" s="178" t="s">
        <v>173</v>
      </c>
      <c r="D44" s="178" t="s">
        <v>174</v>
      </c>
    </row>
    <row r="45" ht="15" customHeight="1" spans="1:4">
      <c r="A45" s="178" t="s">
        <v>175</v>
      </c>
      <c r="B45" s="178" t="s">
        <v>176</v>
      </c>
      <c r="C45" s="178" t="s">
        <v>177</v>
      </c>
      <c r="D45" s="178" t="s">
        <v>178</v>
      </c>
    </row>
    <row r="46" ht="15" customHeight="1" spans="1:4">
      <c r="A46" s="178" t="s">
        <v>179</v>
      </c>
      <c r="B46" s="178" t="s">
        <v>180</v>
      </c>
      <c r="C46" s="178" t="s">
        <v>181</v>
      </c>
      <c r="D46" s="178" t="s">
        <v>182</v>
      </c>
    </row>
    <row r="47" ht="15" customHeight="1" spans="1:4">
      <c r="A47" s="178" t="s">
        <v>183</v>
      </c>
      <c r="B47" s="178" t="s">
        <v>184</v>
      </c>
      <c r="C47" s="178" t="s">
        <v>185</v>
      </c>
      <c r="D47" s="178" t="s">
        <v>186</v>
      </c>
    </row>
    <row r="48" ht="15" customHeight="1" spans="1:4">
      <c r="A48" s="178" t="s">
        <v>187</v>
      </c>
      <c r="B48" s="178" t="s">
        <v>188</v>
      </c>
      <c r="C48" s="178" t="s">
        <v>189</v>
      </c>
      <c r="D48" s="178" t="s">
        <v>190</v>
      </c>
    </row>
    <row r="49" ht="15" customHeight="1" spans="1:4">
      <c r="A49" s="178" t="s">
        <v>191</v>
      </c>
      <c r="B49" s="178" t="s">
        <v>192</v>
      </c>
      <c r="C49" s="178" t="s">
        <v>193</v>
      </c>
      <c r="D49" s="178" t="s">
        <v>194</v>
      </c>
    </row>
    <row r="50" ht="15" customHeight="1" spans="1:4">
      <c r="A50" s="178" t="s">
        <v>195</v>
      </c>
      <c r="B50" s="178" t="s">
        <v>196</v>
      </c>
      <c r="C50" s="178" t="s">
        <v>197</v>
      </c>
      <c r="D50" s="178" t="s">
        <v>198</v>
      </c>
    </row>
    <row r="51" ht="15" customHeight="1" spans="1:4">
      <c r="A51" s="178" t="s">
        <v>199</v>
      </c>
      <c r="B51" s="178" t="s">
        <v>200</v>
      </c>
      <c r="C51" s="178" t="s">
        <v>201</v>
      </c>
      <c r="D51" s="178" t="s">
        <v>202</v>
      </c>
    </row>
    <row r="52" ht="15" customHeight="1" spans="1:4">
      <c r="A52" s="178" t="s">
        <v>203</v>
      </c>
      <c r="B52" s="178" t="s">
        <v>204</v>
      </c>
      <c r="C52" s="178" t="s">
        <v>205</v>
      </c>
      <c r="D52" s="178" t="s">
        <v>206</v>
      </c>
    </row>
    <row r="53" ht="15" customHeight="1" spans="1:4">
      <c r="A53" s="179" t="s">
        <v>207</v>
      </c>
      <c r="B53" s="179" t="s">
        <v>208</v>
      </c>
      <c r="C53" s="179" t="s">
        <v>209</v>
      </c>
      <c r="D53" s="179" t="s">
        <v>210</v>
      </c>
    </row>
    <row r="54" ht="15" customHeight="1" spans="1:4">
      <c r="A54" s="179" t="s">
        <v>211</v>
      </c>
      <c r="B54" s="179" t="s">
        <v>212</v>
      </c>
      <c r="C54" s="179" t="s">
        <v>213</v>
      </c>
      <c r="D54" s="179" t="s">
        <v>214</v>
      </c>
    </row>
    <row r="55" ht="15" customHeight="1" spans="1:4">
      <c r="A55" s="178" t="s">
        <v>215</v>
      </c>
      <c r="B55" s="178" t="s">
        <v>216</v>
      </c>
      <c r="C55" s="178" t="s">
        <v>217</v>
      </c>
      <c r="D55" s="178" t="s">
        <v>218</v>
      </c>
    </row>
    <row r="56" ht="15" customHeight="1" spans="1:4">
      <c r="A56" s="178" t="s">
        <v>219</v>
      </c>
      <c r="B56" s="178" t="s">
        <v>220</v>
      </c>
      <c r="C56" s="178" t="s">
        <v>221</v>
      </c>
      <c r="D56" s="178" t="s">
        <v>222</v>
      </c>
    </row>
    <row r="57" ht="15" customHeight="1" spans="1:4">
      <c r="A57" s="178" t="s">
        <v>223</v>
      </c>
      <c r="B57" s="178" t="s">
        <v>224</v>
      </c>
      <c r="C57" s="178" t="s">
        <v>225</v>
      </c>
      <c r="D57" s="178" t="s">
        <v>226</v>
      </c>
    </row>
    <row r="58" ht="15" customHeight="1" spans="1:4">
      <c r="A58" s="178" t="s">
        <v>227</v>
      </c>
      <c r="B58" s="178" t="s">
        <v>228</v>
      </c>
      <c r="C58" s="178" t="s">
        <v>229</v>
      </c>
      <c r="D58" s="178" t="s">
        <v>230</v>
      </c>
    </row>
    <row r="59" ht="15" customHeight="1" spans="1:4">
      <c r="A59" s="178" t="s">
        <v>231</v>
      </c>
      <c r="B59" s="178" t="s">
        <v>232</v>
      </c>
      <c r="C59" s="178" t="s">
        <v>233</v>
      </c>
      <c r="D59" s="178" t="s">
        <v>234</v>
      </c>
    </row>
    <row r="60" ht="15" customHeight="1" spans="1:4">
      <c r="A60" s="178" t="s">
        <v>235</v>
      </c>
      <c r="B60" s="178" t="s">
        <v>236</v>
      </c>
      <c r="C60" s="178" t="s">
        <v>237</v>
      </c>
      <c r="D60" s="178" t="s">
        <v>238</v>
      </c>
    </row>
    <row r="61" ht="15" customHeight="1" spans="1:4">
      <c r="A61" s="178" t="s">
        <v>239</v>
      </c>
      <c r="B61" s="178" t="s">
        <v>240</v>
      </c>
      <c r="C61" s="178" t="s">
        <v>241</v>
      </c>
      <c r="D61" s="178" t="s">
        <v>242</v>
      </c>
    </row>
    <row r="62" ht="15" customHeight="1" spans="1:4">
      <c r="A62" s="178" t="s">
        <v>243</v>
      </c>
      <c r="B62" s="178" t="s">
        <v>244</v>
      </c>
      <c r="C62" s="178" t="s">
        <v>245</v>
      </c>
      <c r="D62" s="178" t="s">
        <v>246</v>
      </c>
    </row>
    <row r="63" ht="15" customHeight="1" spans="1:4">
      <c r="A63" s="178" t="s">
        <v>247</v>
      </c>
      <c r="B63" s="178" t="s">
        <v>248</v>
      </c>
      <c r="C63" s="178" t="s">
        <v>249</v>
      </c>
      <c r="D63" s="178" t="s">
        <v>250</v>
      </c>
    </row>
    <row r="64" ht="15" customHeight="1" spans="1:4">
      <c r="A64" s="178" t="s">
        <v>251</v>
      </c>
      <c r="B64" s="178" t="s">
        <v>252</v>
      </c>
      <c r="C64" s="178" t="s">
        <v>253</v>
      </c>
      <c r="D64" s="178" t="s">
        <v>254</v>
      </c>
    </row>
    <row r="65" ht="15" customHeight="1" spans="1:4">
      <c r="A65" s="178" t="s">
        <v>255</v>
      </c>
      <c r="B65" s="178" t="s">
        <v>256</v>
      </c>
      <c r="C65" s="178" t="s">
        <v>257</v>
      </c>
      <c r="D65" s="178" t="s">
        <v>258</v>
      </c>
    </row>
    <row r="66" ht="15" customHeight="1" spans="1:4">
      <c r="A66" s="178" t="s">
        <v>259</v>
      </c>
      <c r="B66" s="178" t="s">
        <v>260</v>
      </c>
      <c r="C66" s="178" t="s">
        <v>261</v>
      </c>
      <c r="D66" s="178" t="s">
        <v>262</v>
      </c>
    </row>
    <row r="67" ht="15" customHeight="1" spans="1:4">
      <c r="A67" s="178" t="s">
        <v>263</v>
      </c>
      <c r="B67" s="178" t="s">
        <v>264</v>
      </c>
      <c r="C67" s="178" t="s">
        <v>265</v>
      </c>
      <c r="D67" s="178" t="s">
        <v>266</v>
      </c>
    </row>
    <row r="68" ht="15" customHeight="1" spans="1:4">
      <c r="A68" s="178" t="s">
        <v>267</v>
      </c>
      <c r="B68" s="178" t="s">
        <v>268</v>
      </c>
      <c r="C68" s="178" t="s">
        <v>269</v>
      </c>
      <c r="D68" s="178" t="s">
        <v>270</v>
      </c>
    </row>
    <row r="69" ht="15" customHeight="1" spans="1:4">
      <c r="A69" s="178" t="s">
        <v>271</v>
      </c>
      <c r="B69" s="178" t="s">
        <v>272</v>
      </c>
      <c r="C69" s="178" t="s">
        <v>273</v>
      </c>
      <c r="D69" s="178" t="s">
        <v>274</v>
      </c>
    </row>
    <row r="70" ht="15" customHeight="1" spans="1:4">
      <c r="A70" s="178" t="s">
        <v>275</v>
      </c>
      <c r="B70" s="178" t="s">
        <v>276</v>
      </c>
      <c r="C70" s="178" t="s">
        <v>277</v>
      </c>
      <c r="D70" s="178" t="s">
        <v>278</v>
      </c>
    </row>
    <row r="71" ht="15" customHeight="1" spans="1:4">
      <c r="A71" s="178" t="s">
        <v>279</v>
      </c>
      <c r="B71" s="178" t="s">
        <v>280</v>
      </c>
      <c r="C71" s="178" t="s">
        <v>281</v>
      </c>
      <c r="D71" s="178" t="s">
        <v>282</v>
      </c>
    </row>
    <row r="72" ht="15" customHeight="1" spans="1:4">
      <c r="A72" s="178" t="s">
        <v>283</v>
      </c>
      <c r="B72" s="178" t="s">
        <v>284</v>
      </c>
      <c r="C72" s="178" t="s">
        <v>285</v>
      </c>
      <c r="D72" s="178" t="s">
        <v>286</v>
      </c>
    </row>
    <row r="73" ht="15" customHeight="1" spans="1:4">
      <c r="A73" s="178" t="s">
        <v>287</v>
      </c>
      <c r="B73" s="178" t="s">
        <v>288</v>
      </c>
      <c r="C73" s="178" t="s">
        <v>289</v>
      </c>
      <c r="D73" s="178" t="s">
        <v>290</v>
      </c>
    </row>
    <row r="74" ht="15" customHeight="1" spans="1:4">
      <c r="A74" s="178" t="s">
        <v>291</v>
      </c>
      <c r="B74" s="178" t="s">
        <v>292</v>
      </c>
      <c r="C74" s="178" t="s">
        <v>293</v>
      </c>
      <c r="D74" s="178" t="s">
        <v>294</v>
      </c>
    </row>
    <row r="75" ht="15" customHeight="1" spans="1:4">
      <c r="A75" s="178" t="s">
        <v>295</v>
      </c>
      <c r="B75" s="178" t="s">
        <v>296</v>
      </c>
      <c r="C75" s="178" t="s">
        <v>297</v>
      </c>
      <c r="D75" s="178" t="s">
        <v>298</v>
      </c>
    </row>
    <row r="76" ht="15" customHeight="1" spans="1:4">
      <c r="A76" s="178" t="s">
        <v>299</v>
      </c>
      <c r="B76" s="178" t="s">
        <v>300</v>
      </c>
      <c r="C76" s="178" t="s">
        <v>301</v>
      </c>
      <c r="D76" s="178" t="s">
        <v>302</v>
      </c>
    </row>
    <row r="77" ht="15" customHeight="1" spans="1:4">
      <c r="A77" s="178" t="s">
        <v>303</v>
      </c>
      <c r="B77" s="178" t="s">
        <v>304</v>
      </c>
      <c r="C77" s="178" t="s">
        <v>305</v>
      </c>
      <c r="D77" s="178" t="s">
        <v>306</v>
      </c>
    </row>
    <row r="78" ht="15" customHeight="1" spans="1:4">
      <c r="A78" s="178" t="s">
        <v>307</v>
      </c>
      <c r="B78" s="178" t="s">
        <v>308</v>
      </c>
      <c r="C78" s="178" t="s">
        <v>309</v>
      </c>
      <c r="D78" s="178" t="s">
        <v>310</v>
      </c>
    </row>
    <row r="79" ht="15" customHeight="1" spans="1:4">
      <c r="A79" s="178" t="s">
        <v>311</v>
      </c>
      <c r="B79" s="178" t="s">
        <v>312</v>
      </c>
      <c r="C79" s="178" t="s">
        <v>313</v>
      </c>
      <c r="D79" s="178" t="s">
        <v>314</v>
      </c>
    </row>
    <row r="80" ht="15" customHeight="1" spans="1:4">
      <c r="A80" s="178" t="s">
        <v>315</v>
      </c>
      <c r="B80" s="178" t="s">
        <v>316</v>
      </c>
      <c r="C80" s="178" t="s">
        <v>317</v>
      </c>
      <c r="D80" s="178" t="s">
        <v>318</v>
      </c>
    </row>
    <row r="81" ht="15" customHeight="1" spans="1:4">
      <c r="A81" s="178" t="s">
        <v>319</v>
      </c>
      <c r="B81" s="178" t="s">
        <v>320</v>
      </c>
      <c r="C81" s="178" t="s">
        <v>321</v>
      </c>
      <c r="D81" s="178" t="s">
        <v>322</v>
      </c>
    </row>
    <row r="82" ht="15" customHeight="1" spans="1:4">
      <c r="A82" s="178" t="s">
        <v>323</v>
      </c>
      <c r="B82" s="178" t="s">
        <v>324</v>
      </c>
      <c r="C82" s="178" t="s">
        <v>325</v>
      </c>
      <c r="D82" s="178" t="s">
        <v>326</v>
      </c>
    </row>
    <row r="83" ht="15" customHeight="1" spans="1:4">
      <c r="A83" s="178" t="s">
        <v>327</v>
      </c>
      <c r="B83" s="178" t="s">
        <v>328</v>
      </c>
      <c r="C83" s="178" t="s">
        <v>329</v>
      </c>
      <c r="D83" s="178" t="s">
        <v>330</v>
      </c>
    </row>
    <row r="84" ht="15" customHeight="1" spans="1:4">
      <c r="A84" s="178" t="s">
        <v>331</v>
      </c>
      <c r="B84" s="178" t="s">
        <v>332</v>
      </c>
      <c r="C84" s="178" t="s">
        <v>333</v>
      </c>
      <c r="D84" s="178" t="s">
        <v>334</v>
      </c>
    </row>
    <row r="85" ht="15" customHeight="1" spans="1:4">
      <c r="A85" s="178" t="s">
        <v>335</v>
      </c>
      <c r="B85" s="178" t="s">
        <v>336</v>
      </c>
      <c r="C85" s="178" t="s">
        <v>337</v>
      </c>
      <c r="D85" s="178" t="s">
        <v>338</v>
      </c>
    </row>
    <row r="86" ht="15" customHeight="1" spans="1:4">
      <c r="A86" s="178" t="s">
        <v>339</v>
      </c>
      <c r="B86" s="178" t="s">
        <v>340</v>
      </c>
      <c r="C86" s="178" t="s">
        <v>341</v>
      </c>
      <c r="D86" s="178" t="s">
        <v>342</v>
      </c>
    </row>
    <row r="87" ht="15" customHeight="1" spans="1:4">
      <c r="A87" s="180" t="s">
        <v>343</v>
      </c>
      <c r="B87" s="180" t="s">
        <v>344</v>
      </c>
      <c r="C87" s="180" t="s">
        <v>344</v>
      </c>
      <c r="D87" s="180" t="s">
        <v>344</v>
      </c>
    </row>
    <row r="88" ht="15" customHeight="1" spans="1:4">
      <c r="A88" s="180" t="s">
        <v>345</v>
      </c>
      <c r="B88" s="180" t="s">
        <v>344</v>
      </c>
      <c r="C88" s="180" t="s">
        <v>344</v>
      </c>
      <c r="D88" s="180" t="s">
        <v>344</v>
      </c>
    </row>
    <row r="89" ht="15" customHeight="1" spans="1:4">
      <c r="A89" s="180" t="s">
        <v>346</v>
      </c>
      <c r="B89" s="180" t="s">
        <v>347</v>
      </c>
      <c r="C89" s="180" t="s">
        <v>348</v>
      </c>
      <c r="D89" s="180" t="s">
        <v>349</v>
      </c>
    </row>
    <row r="90" ht="15" customHeight="1" spans="1:4">
      <c r="A90" s="180" t="s">
        <v>350</v>
      </c>
      <c r="B90" s="180" t="s">
        <v>351</v>
      </c>
      <c r="C90" s="180" t="s">
        <v>352</v>
      </c>
      <c r="D90" s="180" t="s">
        <v>353</v>
      </c>
    </row>
    <row r="91" ht="15" customHeight="1" spans="1:4">
      <c r="A91" s="180" t="s">
        <v>354</v>
      </c>
      <c r="B91" s="180" t="s">
        <v>355</v>
      </c>
      <c r="C91" s="180" t="s">
        <v>356</v>
      </c>
      <c r="D91" s="180" t="s">
        <v>357</v>
      </c>
    </row>
    <row r="92" ht="15" customHeight="1" spans="1:4">
      <c r="A92" s="180" t="s">
        <v>358</v>
      </c>
      <c r="B92" s="180" t="s">
        <v>359</v>
      </c>
      <c r="C92" s="180" t="s">
        <v>360</v>
      </c>
      <c r="D92" s="180" t="s">
        <v>361</v>
      </c>
    </row>
    <row r="93" ht="15" customHeight="1" spans="1:4">
      <c r="A93" s="180" t="s">
        <v>362</v>
      </c>
      <c r="B93" s="180" t="s">
        <v>363</v>
      </c>
      <c r="C93" s="180" t="s">
        <v>364</v>
      </c>
      <c r="D93" s="180" t="s">
        <v>365</v>
      </c>
    </row>
    <row r="94" ht="15" customHeight="1" spans="1:4">
      <c r="A94" s="180" t="s">
        <v>366</v>
      </c>
      <c r="B94" s="180" t="s">
        <v>367</v>
      </c>
      <c r="C94" s="180" t="s">
        <v>368</v>
      </c>
      <c r="D94" s="180" t="s">
        <v>369</v>
      </c>
    </row>
    <row r="95" ht="15" customHeight="1" spans="1:4">
      <c r="A95" s="180" t="s">
        <v>370</v>
      </c>
      <c r="B95" s="180" t="s">
        <v>371</v>
      </c>
      <c r="C95" s="180" t="s">
        <v>371</v>
      </c>
      <c r="D95" s="180" t="s">
        <v>371</v>
      </c>
    </row>
    <row r="96" ht="15" customHeight="1" spans="1:4">
      <c r="A96" s="180" t="s">
        <v>372</v>
      </c>
      <c r="B96" s="180" t="s">
        <v>371</v>
      </c>
      <c r="C96" s="180" t="s">
        <v>371</v>
      </c>
      <c r="D96" s="180" t="s">
        <v>371</v>
      </c>
    </row>
    <row r="97" ht="15" customHeight="1" spans="1:4">
      <c r="A97" s="180" t="s">
        <v>373</v>
      </c>
      <c r="B97" s="180" t="s">
        <v>374</v>
      </c>
      <c r="C97" s="178" t="s">
        <v>374</v>
      </c>
      <c r="D97" s="178" t="s">
        <v>374</v>
      </c>
    </row>
    <row r="98" ht="15" customHeight="1" spans="1:4">
      <c r="A98" s="180" t="s">
        <v>375</v>
      </c>
      <c r="B98" s="180" t="s">
        <v>374</v>
      </c>
      <c r="C98" s="178" t="s">
        <v>374</v>
      </c>
      <c r="D98" s="178" t="s">
        <v>374</v>
      </c>
    </row>
    <row r="99" spans="5:5">
      <c r="E99" s="181"/>
    </row>
  </sheetData>
  <mergeCells count="2">
    <mergeCell ref="A1:B1"/>
    <mergeCell ref="C1:D1"/>
  </mergeCells>
  <pageMargins left="0.75" right="0.75" top="1" bottom="1" header="0.5" footer="0.5"/>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00"/>
  <sheetViews>
    <sheetView workbookViewId="0">
      <pane ySplit="2" topLeftCell="A3" activePane="bottomLeft" state="frozen"/>
      <selection/>
      <selection pane="bottomLeft" activeCell="O4" sqref="O4"/>
    </sheetView>
  </sheetViews>
  <sheetFormatPr defaultColWidth="9" defaultRowHeight="12.75"/>
  <cols>
    <col min="1" max="1" width="22.5714285714286" customWidth="1"/>
    <col min="2" max="2" width="6.71428571428571" style="1" customWidth="1"/>
    <col min="3" max="14" width="6.71428571428571" customWidth="1"/>
    <col min="15" max="15" width="8.71428571428571" style="87" customWidth="1"/>
    <col min="16" max="16" width="15.7142857142857" customWidth="1"/>
    <col min="17" max="26" width="5.71428571428571" customWidth="1"/>
    <col min="27" max="28" width="6.71428571428571" customWidth="1"/>
  </cols>
  <sheetData>
    <row r="1" ht="16.5" spans="1:28">
      <c r="A1" s="131" t="s">
        <v>376</v>
      </c>
      <c r="B1" s="131" t="s">
        <v>377</v>
      </c>
      <c r="C1" s="8" t="str">
        <f>Results!C2</f>
        <v>Test Sample</v>
      </c>
      <c r="D1" s="8"/>
      <c r="E1" s="8"/>
      <c r="F1" s="8"/>
      <c r="G1" s="8"/>
      <c r="H1" s="8"/>
      <c r="I1" s="8"/>
      <c r="J1" s="8"/>
      <c r="K1" s="8"/>
      <c r="L1" s="8"/>
      <c r="M1" s="49"/>
      <c r="N1" s="49"/>
      <c r="O1" s="124"/>
      <c r="P1" s="6" t="s">
        <v>378</v>
      </c>
      <c r="Q1" s="16" t="s">
        <v>379</v>
      </c>
      <c r="R1" s="65"/>
      <c r="S1" s="65"/>
      <c r="T1" s="65"/>
      <c r="U1" s="65"/>
      <c r="V1" s="65"/>
      <c r="W1" s="65"/>
      <c r="X1" s="65"/>
      <c r="Y1" s="65"/>
      <c r="Z1" s="66"/>
      <c r="AA1" s="6" t="s">
        <v>380</v>
      </c>
      <c r="AB1" s="6" t="s">
        <v>381</v>
      </c>
    </row>
    <row r="2" ht="13.5" spans="1:28">
      <c r="A2" s="131"/>
      <c r="B2" s="131"/>
      <c r="C2" s="150" t="s">
        <v>382</v>
      </c>
      <c r="D2" s="150" t="s">
        <v>383</v>
      </c>
      <c r="E2" s="150" t="s">
        <v>384</v>
      </c>
      <c r="F2" s="150" t="s">
        <v>385</v>
      </c>
      <c r="G2" s="150" t="s">
        <v>386</v>
      </c>
      <c r="H2" s="150" t="s">
        <v>387</v>
      </c>
      <c r="I2" s="150" t="s">
        <v>388</v>
      </c>
      <c r="J2" s="150" t="s">
        <v>389</v>
      </c>
      <c r="K2" s="150" t="s">
        <v>390</v>
      </c>
      <c r="L2" s="150" t="s">
        <v>391</v>
      </c>
      <c r="M2" s="8" t="s">
        <v>380</v>
      </c>
      <c r="N2" s="8" t="s">
        <v>392</v>
      </c>
      <c r="O2" s="172"/>
      <c r="P2" s="96"/>
      <c r="Q2" s="150" t="s">
        <v>382</v>
      </c>
      <c r="R2" s="150" t="s">
        <v>383</v>
      </c>
      <c r="S2" s="150" t="s">
        <v>384</v>
      </c>
      <c r="T2" s="150" t="s">
        <v>385</v>
      </c>
      <c r="U2" s="150" t="s">
        <v>386</v>
      </c>
      <c r="V2" s="150" t="s">
        <v>387</v>
      </c>
      <c r="W2" s="150" t="s">
        <v>388</v>
      </c>
      <c r="X2" s="150" t="s">
        <v>389</v>
      </c>
      <c r="Y2" s="150" t="s">
        <v>390</v>
      </c>
      <c r="Z2" s="150" t="s">
        <v>391</v>
      </c>
      <c r="AA2" s="96"/>
      <c r="AB2" s="96"/>
    </row>
    <row r="3" ht="13.5" spans="1:28">
      <c r="A3" s="2" t="str">
        <f>'Gene Table'!D3</f>
        <v>hsa-miR-16-5p</v>
      </c>
      <c r="B3" s="154" t="s">
        <v>7</v>
      </c>
      <c r="C3" s="152"/>
      <c r="D3" s="152"/>
      <c r="E3" s="152"/>
      <c r="F3" s="155"/>
      <c r="G3" s="155"/>
      <c r="H3" s="155"/>
      <c r="I3" s="155"/>
      <c r="J3" s="155"/>
      <c r="K3" s="155"/>
      <c r="L3" s="155"/>
      <c r="M3" s="160"/>
      <c r="N3" s="160"/>
      <c r="P3" s="81" t="s">
        <v>393</v>
      </c>
      <c r="Q3" s="2" t="str">
        <f>IF(COUNTIF(C$3:C$98,"&lt;35")=0,"",COUNTIF(C$3:C$98,"&lt;25")-COUNTIF(C$3:C$98,"=0"))</f>
        <v/>
      </c>
      <c r="R3" s="2" t="str">
        <f t="shared" ref="R3:Z3" si="0">IF(COUNTIF(D$3:D$98,"&lt;35")=0,"",COUNTIF(D$3:D$98,"&lt;25")-COUNTIF(D$3:D$98,"=0"))</f>
        <v/>
      </c>
      <c r="S3" s="2" t="str">
        <f t="shared" si="0"/>
        <v/>
      </c>
      <c r="T3" s="2" t="str">
        <f t="shared" si="0"/>
        <v/>
      </c>
      <c r="U3" s="2" t="str">
        <f t="shared" si="0"/>
        <v/>
      </c>
      <c r="V3" s="2" t="str">
        <f t="shared" si="0"/>
        <v/>
      </c>
      <c r="W3" s="2" t="str">
        <f t="shared" si="0"/>
        <v/>
      </c>
      <c r="X3" s="2" t="str">
        <f t="shared" si="0"/>
        <v/>
      </c>
      <c r="Y3" s="2" t="str">
        <f t="shared" si="0"/>
        <v/>
      </c>
      <c r="Z3" s="2" t="str">
        <f t="shared" si="0"/>
        <v/>
      </c>
      <c r="AA3" s="162" t="e">
        <f>AVERAGE(Q3:Z3)</f>
        <v>#DIV/0!</v>
      </c>
      <c r="AB3" s="163" t="e">
        <f>STDEV(Q3:Z3)</f>
        <v>#DIV/0!</v>
      </c>
    </row>
    <row r="4" ht="13.5" spans="1:28">
      <c r="A4" s="2" t="str">
        <f>'Gene Table'!D4</f>
        <v>hsa-miR-124-3p</v>
      </c>
      <c r="B4" s="156" t="s">
        <v>11</v>
      </c>
      <c r="C4" s="152"/>
      <c r="D4" s="152"/>
      <c r="E4" s="152"/>
      <c r="F4" s="155"/>
      <c r="G4" s="155"/>
      <c r="H4" s="155"/>
      <c r="I4" s="155"/>
      <c r="J4" s="155"/>
      <c r="K4" s="155"/>
      <c r="L4" s="155"/>
      <c r="M4" s="160"/>
      <c r="N4" s="160"/>
      <c r="O4" s="113"/>
      <c r="P4" s="81" t="s">
        <v>394</v>
      </c>
      <c r="Q4" s="2" t="str">
        <f>IF(COUNTIF(C$3:C$98,"&lt;35")=0,"",COUNTIF(C$3:C$98,"&lt;30")-Q3-COUNTIF(C$3:C$98,"=0"))</f>
        <v/>
      </c>
      <c r="R4" s="2" t="str">
        <f t="shared" ref="R4:Z4" si="1">IF(COUNTIF(D$3:D$98,"&lt;35")=0,"",COUNTIF(D$3:D$98,"&lt;30")-R3-COUNTIF(D$3:D$98,"=0"))</f>
        <v/>
      </c>
      <c r="S4" s="2" t="str">
        <f t="shared" si="1"/>
        <v/>
      </c>
      <c r="T4" s="2" t="str">
        <f t="shared" si="1"/>
        <v/>
      </c>
      <c r="U4" s="2" t="str">
        <f t="shared" si="1"/>
        <v/>
      </c>
      <c r="V4" s="2" t="str">
        <f t="shared" si="1"/>
        <v/>
      </c>
      <c r="W4" s="2" t="str">
        <f t="shared" si="1"/>
        <v/>
      </c>
      <c r="X4" s="2" t="str">
        <f t="shared" si="1"/>
        <v/>
      </c>
      <c r="Y4" s="2" t="str">
        <f t="shared" si="1"/>
        <v/>
      </c>
      <c r="Z4" s="2" t="str">
        <f t="shared" si="1"/>
        <v/>
      </c>
      <c r="AA4" s="162" t="e">
        <f>AVERAGE(Q4:Z4)</f>
        <v>#DIV/0!</v>
      </c>
      <c r="AB4" s="163" t="e">
        <f>STDEV(Q4:Z4)</f>
        <v>#DIV/0!</v>
      </c>
    </row>
    <row r="5" ht="13.5" spans="1:28">
      <c r="A5" s="2" t="str">
        <f>'Gene Table'!D5</f>
        <v>hsa-miR-154-5p</v>
      </c>
      <c r="B5" s="154" t="s">
        <v>15</v>
      </c>
      <c r="C5" s="152"/>
      <c r="D5" s="152"/>
      <c r="E5" s="152"/>
      <c r="F5" s="155"/>
      <c r="G5" s="155"/>
      <c r="H5" s="155"/>
      <c r="I5" s="155"/>
      <c r="J5" s="155"/>
      <c r="K5" s="155"/>
      <c r="L5" s="155"/>
      <c r="M5" s="160"/>
      <c r="N5" s="160"/>
      <c r="P5" s="81" t="s">
        <v>395</v>
      </c>
      <c r="Q5" s="2" t="str">
        <f>IF(COUNTIF(C$3:C$98,"&lt;35")=0,"",COUNTIF(C$3:C$98,"&lt;35")-SUM(Q3:Q4)-COUNTIF(C$3:C$98,"=0"))</f>
        <v/>
      </c>
      <c r="R5" s="2" t="str">
        <f t="shared" ref="R5:Z5" si="2">IF(COUNTIF(D$3:D$98,"&lt;35")=0,"",COUNTIF(D$3:D$98,"&lt;35")-SUM(R3:R4)-COUNTIF(D$3:D$98,"=0"))</f>
        <v/>
      </c>
      <c r="S5" s="2" t="str">
        <f t="shared" si="2"/>
        <v/>
      </c>
      <c r="T5" s="2" t="str">
        <f t="shared" si="2"/>
        <v/>
      </c>
      <c r="U5" s="2" t="str">
        <f t="shared" si="2"/>
        <v/>
      </c>
      <c r="V5" s="2" t="str">
        <f t="shared" si="2"/>
        <v/>
      </c>
      <c r="W5" s="2" t="str">
        <f t="shared" si="2"/>
        <v/>
      </c>
      <c r="X5" s="2" t="str">
        <f t="shared" si="2"/>
        <v/>
      </c>
      <c r="Y5" s="2" t="str">
        <f t="shared" si="2"/>
        <v/>
      </c>
      <c r="Z5" s="2" t="str">
        <f t="shared" si="2"/>
        <v/>
      </c>
      <c r="AA5" s="162" t="e">
        <f>AVERAGE(Q5:Z5)</f>
        <v>#DIV/0!</v>
      </c>
      <c r="AB5" s="163" t="e">
        <f>STDEV(Q5:Z5)</f>
        <v>#DIV/0!</v>
      </c>
    </row>
    <row r="6" ht="13.5" spans="1:28">
      <c r="A6" s="2" t="str">
        <f>'Gene Table'!D6</f>
        <v>hsa-miR-26a-5p</v>
      </c>
      <c r="B6" s="156" t="s">
        <v>19</v>
      </c>
      <c r="C6" s="152"/>
      <c r="D6" s="152"/>
      <c r="E6" s="152"/>
      <c r="F6" s="155"/>
      <c r="G6" s="155"/>
      <c r="H6" s="155"/>
      <c r="I6" s="155"/>
      <c r="J6" s="155"/>
      <c r="K6" s="155"/>
      <c r="L6" s="155"/>
      <c r="M6" s="160"/>
      <c r="N6" s="160"/>
      <c r="O6" s="113"/>
      <c r="P6" s="81" t="s">
        <v>396</v>
      </c>
      <c r="Q6" s="2" t="str">
        <f>IF(COUNTIF(C$3:C$98,"&lt;40")=0,"",COUNTIF(C$3:C$98,"N/A")+COUNTBLANK(C$3:C$98)+COUNTIF(C$3:C$98,"&gt;=35")+COUNTIF(C$3:C$98,"=0")+COUNTIF(C$3:C$98,"Undetermined"))</f>
        <v/>
      </c>
      <c r="R6" s="2" t="str">
        <f t="shared" ref="R6:Z6" si="3">IF(COUNTIF(D$3:D$98,"&lt;40")=0,"",COUNTIF(D$3:D$98,"N/A")+COUNTBLANK(D$3:D$98)+COUNTIF(D$3:D$98,"&gt;=35")+COUNTIF(D$3:D$98,"=0")+COUNTIF(D$3:D$98,"Undetermined"))</f>
        <v/>
      </c>
      <c r="S6" s="2" t="str">
        <f t="shared" si="3"/>
        <v/>
      </c>
      <c r="T6" s="2" t="str">
        <f t="shared" si="3"/>
        <v/>
      </c>
      <c r="U6" s="2" t="str">
        <f t="shared" si="3"/>
        <v/>
      </c>
      <c r="V6" s="2" t="str">
        <f t="shared" si="3"/>
        <v/>
      </c>
      <c r="W6" s="2" t="str">
        <f t="shared" si="3"/>
        <v/>
      </c>
      <c r="X6" s="2" t="str">
        <f t="shared" si="3"/>
        <v/>
      </c>
      <c r="Y6" s="2" t="str">
        <f t="shared" si="3"/>
        <v/>
      </c>
      <c r="Z6" s="2" t="str">
        <f t="shared" si="3"/>
        <v/>
      </c>
      <c r="AA6" s="162" t="e">
        <f>AVERAGE(Q6:Z6)</f>
        <v>#DIV/0!</v>
      </c>
      <c r="AB6" s="163" t="e">
        <f>STDEV(Q6:Z6)</f>
        <v>#DIV/0!</v>
      </c>
    </row>
    <row r="7" ht="17.25" spans="1:28">
      <c r="A7" s="2" t="str">
        <f>'Gene Table'!D7</f>
        <v>hsa-miR-15b-5p</v>
      </c>
      <c r="B7" s="154" t="s">
        <v>23</v>
      </c>
      <c r="C7" s="152"/>
      <c r="D7" s="152"/>
      <c r="E7" s="152"/>
      <c r="F7" s="155"/>
      <c r="G7" s="155"/>
      <c r="H7" s="155"/>
      <c r="I7" s="155"/>
      <c r="J7" s="155"/>
      <c r="K7" s="155"/>
      <c r="L7" s="155"/>
      <c r="M7" s="160"/>
      <c r="N7" s="160"/>
      <c r="P7" s="16" t="s">
        <v>397</v>
      </c>
      <c r="Q7" s="65"/>
      <c r="R7" s="65"/>
      <c r="S7" s="65"/>
      <c r="T7" s="65"/>
      <c r="U7" s="65"/>
      <c r="V7" s="65"/>
      <c r="W7" s="65"/>
      <c r="X7" s="65"/>
      <c r="Y7" s="65"/>
      <c r="Z7" s="65"/>
      <c r="AA7" s="65"/>
      <c r="AB7" s="66"/>
    </row>
    <row r="8" ht="13.5" spans="1:28">
      <c r="A8" s="2" t="str">
        <f>'Gene Table'!D8</f>
        <v>hsa-miR-208a</v>
      </c>
      <c r="B8" s="156" t="s">
        <v>27</v>
      </c>
      <c r="C8" s="152"/>
      <c r="D8" s="152"/>
      <c r="E8" s="152"/>
      <c r="F8" s="155"/>
      <c r="G8" s="155"/>
      <c r="H8" s="155"/>
      <c r="I8" s="155"/>
      <c r="J8" s="155"/>
      <c r="K8" s="155"/>
      <c r="L8" s="155"/>
      <c r="M8" s="160"/>
      <c r="N8" s="160"/>
      <c r="O8" s="113"/>
      <c r="P8" s="81" t="s">
        <v>393</v>
      </c>
      <c r="Q8" s="161" t="str">
        <f t="shared" ref="Q8:Z8" si="4">IF(Q3="","",Q3/SUM(Q$3:Q$6))</f>
        <v/>
      </c>
      <c r="R8" s="161" t="str">
        <f t="shared" si="4"/>
        <v/>
      </c>
      <c r="S8" s="161" t="str">
        <f t="shared" si="4"/>
        <v/>
      </c>
      <c r="T8" s="161" t="str">
        <f t="shared" si="4"/>
        <v/>
      </c>
      <c r="U8" s="161" t="str">
        <f t="shared" si="4"/>
        <v/>
      </c>
      <c r="V8" s="161" t="str">
        <f t="shared" si="4"/>
        <v/>
      </c>
      <c r="W8" s="161" t="str">
        <f t="shared" si="4"/>
        <v/>
      </c>
      <c r="X8" s="161" t="str">
        <f t="shared" si="4"/>
        <v/>
      </c>
      <c r="Y8" s="161" t="str">
        <f t="shared" si="4"/>
        <v/>
      </c>
      <c r="Z8" s="164" t="str">
        <f t="shared" si="4"/>
        <v/>
      </c>
      <c r="AA8" s="165" t="e">
        <f>AVERAGE(Q8:Z8)</f>
        <v>#DIV/0!</v>
      </c>
      <c r="AB8" s="165" t="e">
        <f>STDEV(Q8:Z8)</f>
        <v>#DIV/0!</v>
      </c>
    </row>
    <row r="9" ht="13.5" spans="1:28">
      <c r="A9" s="2" t="str">
        <f>'Gene Table'!D9</f>
        <v>hsa-miR-208b</v>
      </c>
      <c r="B9" s="154" t="s">
        <v>31</v>
      </c>
      <c r="C9" s="152"/>
      <c r="D9" s="152"/>
      <c r="E9" s="152"/>
      <c r="F9" s="155"/>
      <c r="G9" s="155"/>
      <c r="H9" s="155"/>
      <c r="I9" s="155"/>
      <c r="J9" s="155"/>
      <c r="K9" s="155"/>
      <c r="L9" s="155"/>
      <c r="M9" s="160"/>
      <c r="N9" s="160"/>
      <c r="P9" s="81" t="s">
        <v>394</v>
      </c>
      <c r="Q9" s="161" t="str">
        <f t="shared" ref="Q9:Z9" si="5">IF(Q4="","",Q4/SUM(Q$3:Q$6))</f>
        <v/>
      </c>
      <c r="R9" s="161" t="str">
        <f t="shared" si="5"/>
        <v/>
      </c>
      <c r="S9" s="161" t="str">
        <f t="shared" si="5"/>
        <v/>
      </c>
      <c r="T9" s="161" t="str">
        <f t="shared" si="5"/>
        <v/>
      </c>
      <c r="U9" s="161" t="str">
        <f t="shared" si="5"/>
        <v/>
      </c>
      <c r="V9" s="161" t="str">
        <f t="shared" si="5"/>
        <v/>
      </c>
      <c r="W9" s="161" t="str">
        <f t="shared" si="5"/>
        <v/>
      </c>
      <c r="X9" s="161" t="str">
        <f t="shared" si="5"/>
        <v/>
      </c>
      <c r="Y9" s="161" t="str">
        <f t="shared" si="5"/>
        <v/>
      </c>
      <c r="Z9" s="164" t="str">
        <f t="shared" si="5"/>
        <v/>
      </c>
      <c r="AA9" s="165" t="e">
        <f>AVERAGE(Q9:Z9)</f>
        <v>#DIV/0!</v>
      </c>
      <c r="AB9" s="165" t="e">
        <f>STDEV(Q9:Z9)</f>
        <v>#DIV/0!</v>
      </c>
    </row>
    <row r="10" ht="13.5" spans="1:28">
      <c r="A10" s="2" t="str">
        <f>'Gene Table'!D10</f>
        <v>hsa-miR-21-5p</v>
      </c>
      <c r="B10" s="156" t="s">
        <v>35</v>
      </c>
      <c r="C10" s="152"/>
      <c r="D10" s="152"/>
      <c r="E10" s="152"/>
      <c r="F10" s="155"/>
      <c r="G10" s="155"/>
      <c r="H10" s="155"/>
      <c r="I10" s="155"/>
      <c r="J10" s="155"/>
      <c r="K10" s="155"/>
      <c r="L10" s="155"/>
      <c r="M10" s="160"/>
      <c r="N10" s="160"/>
      <c r="O10" s="113"/>
      <c r="P10" s="81" t="s">
        <v>395</v>
      </c>
      <c r="Q10" s="161" t="str">
        <f t="shared" ref="Q10:Z10" si="6">IF(Q5="","",Q5/SUM(Q$3:Q$6))</f>
        <v/>
      </c>
      <c r="R10" s="161" t="str">
        <f t="shared" si="6"/>
        <v/>
      </c>
      <c r="S10" s="161" t="str">
        <f t="shared" si="6"/>
        <v/>
      </c>
      <c r="T10" s="161" t="str">
        <f t="shared" si="6"/>
        <v/>
      </c>
      <c r="U10" s="161" t="str">
        <f t="shared" si="6"/>
        <v/>
      </c>
      <c r="V10" s="161" t="str">
        <f t="shared" si="6"/>
        <v/>
      </c>
      <c r="W10" s="161" t="str">
        <f t="shared" si="6"/>
        <v/>
      </c>
      <c r="X10" s="161" t="str">
        <f t="shared" si="6"/>
        <v/>
      </c>
      <c r="Y10" s="161" t="str">
        <f t="shared" si="6"/>
        <v/>
      </c>
      <c r="Z10" s="164" t="str">
        <f t="shared" si="6"/>
        <v/>
      </c>
      <c r="AA10" s="165" t="e">
        <f>AVERAGE(Q10:Z10)</f>
        <v>#DIV/0!</v>
      </c>
      <c r="AB10" s="165" t="e">
        <f>STDEV(Q10:Z10)</f>
        <v>#DIV/0!</v>
      </c>
    </row>
    <row r="11" ht="13.5" spans="1:28">
      <c r="A11" s="2" t="str">
        <f>'Gene Table'!D11</f>
        <v>hsa-miR-210</v>
      </c>
      <c r="B11" s="154" t="s">
        <v>39</v>
      </c>
      <c r="C11" s="152"/>
      <c r="D11" s="152"/>
      <c r="E11" s="152"/>
      <c r="F11" s="155"/>
      <c r="G11" s="155"/>
      <c r="H11" s="155"/>
      <c r="I11" s="155"/>
      <c r="J11" s="155"/>
      <c r="K11" s="155"/>
      <c r="L11" s="155"/>
      <c r="M11" s="160"/>
      <c r="N11" s="160"/>
      <c r="P11" s="81" t="s">
        <v>396</v>
      </c>
      <c r="Q11" s="161" t="str">
        <f t="shared" ref="Q11:Z11" si="7">IF(Q6="","",Q6/SUM(Q$3:Q$6))</f>
        <v/>
      </c>
      <c r="R11" s="161" t="str">
        <f t="shared" si="7"/>
        <v/>
      </c>
      <c r="S11" s="161" t="str">
        <f t="shared" si="7"/>
        <v/>
      </c>
      <c r="T11" s="161" t="str">
        <f t="shared" si="7"/>
        <v/>
      </c>
      <c r="U11" s="161" t="str">
        <f t="shared" si="7"/>
        <v/>
      </c>
      <c r="V11" s="161" t="str">
        <f t="shared" si="7"/>
        <v/>
      </c>
      <c r="W11" s="161" t="str">
        <f t="shared" si="7"/>
        <v/>
      </c>
      <c r="X11" s="161" t="str">
        <f t="shared" si="7"/>
        <v/>
      </c>
      <c r="Y11" s="161" t="str">
        <f t="shared" si="7"/>
        <v/>
      </c>
      <c r="Z11" s="164" t="str">
        <f t="shared" si="7"/>
        <v/>
      </c>
      <c r="AA11" s="165" t="e">
        <f>AVERAGE(Q11:Z11)</f>
        <v>#DIV/0!</v>
      </c>
      <c r="AB11" s="165" t="e">
        <f>STDEV(Q11:Z11)</f>
        <v>#DIV/0!</v>
      </c>
    </row>
    <row r="12" ht="13.5" spans="1:15">
      <c r="A12" s="2" t="str">
        <f>'Gene Table'!D12</f>
        <v>hsa-miR-24-3p</v>
      </c>
      <c r="B12" s="156" t="s">
        <v>43</v>
      </c>
      <c r="C12" s="152"/>
      <c r="D12" s="152"/>
      <c r="E12" s="152"/>
      <c r="F12" s="155"/>
      <c r="G12" s="155"/>
      <c r="H12" s="155"/>
      <c r="I12" s="155"/>
      <c r="J12" s="155"/>
      <c r="K12" s="155"/>
      <c r="L12" s="155"/>
      <c r="M12" s="160"/>
      <c r="N12" s="160"/>
      <c r="O12" s="113"/>
    </row>
    <row r="13" ht="13.5" spans="1:14">
      <c r="A13" s="2" t="str">
        <f>'Gene Table'!D13</f>
        <v>hsa-miR-423-3p</v>
      </c>
      <c r="B13" s="154" t="s">
        <v>47</v>
      </c>
      <c r="C13" s="152"/>
      <c r="D13" s="152"/>
      <c r="E13" s="152"/>
      <c r="F13" s="155"/>
      <c r="G13" s="155"/>
      <c r="H13" s="155"/>
      <c r="I13" s="155"/>
      <c r="J13" s="155"/>
      <c r="K13" s="155"/>
      <c r="L13" s="155"/>
      <c r="M13" s="160"/>
      <c r="N13" s="160"/>
    </row>
    <row r="14" ht="13.5" spans="1:15">
      <c r="A14" s="2" t="str">
        <f>'Gene Table'!D14</f>
        <v>hsa-miR-126-3p</v>
      </c>
      <c r="B14" s="156" t="s">
        <v>51</v>
      </c>
      <c r="C14" s="152"/>
      <c r="D14" s="152"/>
      <c r="E14" s="152"/>
      <c r="F14" s="155"/>
      <c r="G14" s="155"/>
      <c r="H14" s="155"/>
      <c r="I14" s="155"/>
      <c r="J14" s="155"/>
      <c r="K14" s="155"/>
      <c r="L14" s="155"/>
      <c r="M14" s="160"/>
      <c r="N14" s="160"/>
      <c r="O14" s="113"/>
    </row>
    <row r="15" ht="13.5" spans="1:14">
      <c r="A15" s="2" t="str">
        <f>'Gene Table'!D15</f>
        <v>hsa-miR-132-3p</v>
      </c>
      <c r="B15" s="154" t="s">
        <v>55</v>
      </c>
      <c r="C15" s="152"/>
      <c r="D15" s="152"/>
      <c r="E15" s="152"/>
      <c r="F15" s="155"/>
      <c r="G15" s="155"/>
      <c r="H15" s="155"/>
      <c r="I15" s="155"/>
      <c r="J15" s="155"/>
      <c r="K15" s="155"/>
      <c r="L15" s="155"/>
      <c r="M15" s="160"/>
      <c r="N15" s="160"/>
    </row>
    <row r="16" ht="13.5" spans="1:15">
      <c r="A16" s="2" t="str">
        <f>'Gene Table'!D16</f>
        <v>hsa-miR-134</v>
      </c>
      <c r="B16" s="156" t="s">
        <v>59</v>
      </c>
      <c r="C16" s="152"/>
      <c r="D16" s="152"/>
      <c r="E16" s="152"/>
      <c r="F16" s="155"/>
      <c r="G16" s="155"/>
      <c r="H16" s="155"/>
      <c r="I16" s="155"/>
      <c r="J16" s="155"/>
      <c r="K16" s="155"/>
      <c r="L16" s="155"/>
      <c r="M16" s="160"/>
      <c r="N16" s="160"/>
      <c r="O16" s="113"/>
    </row>
    <row r="17" ht="13.5" spans="1:14">
      <c r="A17" s="2" t="str">
        <f>'Gene Table'!D17</f>
        <v>hsa-miR-142-5p</v>
      </c>
      <c r="B17" s="154" t="s">
        <v>63</v>
      </c>
      <c r="C17" s="152"/>
      <c r="D17" s="152"/>
      <c r="E17" s="152"/>
      <c r="F17" s="155"/>
      <c r="G17" s="155"/>
      <c r="H17" s="155"/>
      <c r="I17" s="155"/>
      <c r="J17" s="155"/>
      <c r="K17" s="155"/>
      <c r="L17" s="155"/>
      <c r="M17" s="160"/>
      <c r="N17" s="160"/>
    </row>
    <row r="18" ht="13.5" spans="1:15">
      <c r="A18" s="2" t="str">
        <f>'Gene Table'!D18</f>
        <v>hsa-miR-185-5p</v>
      </c>
      <c r="B18" s="156" t="s">
        <v>67</v>
      </c>
      <c r="C18" s="152"/>
      <c r="D18" s="152"/>
      <c r="E18" s="152"/>
      <c r="F18" s="155"/>
      <c r="G18" s="155"/>
      <c r="H18" s="155"/>
      <c r="I18" s="155"/>
      <c r="J18" s="155"/>
      <c r="K18" s="155"/>
      <c r="L18" s="155"/>
      <c r="M18" s="160"/>
      <c r="N18" s="160"/>
      <c r="O18" s="113"/>
    </row>
    <row r="19" ht="13.5" spans="1:14">
      <c r="A19" s="2" t="str">
        <f>'Gene Table'!D19</f>
        <v>hsa-miR-195-5p</v>
      </c>
      <c r="B19" s="154" t="s">
        <v>71</v>
      </c>
      <c r="C19" s="152"/>
      <c r="D19" s="152"/>
      <c r="E19" s="152"/>
      <c r="F19" s="155"/>
      <c r="G19" s="155"/>
      <c r="H19" s="155"/>
      <c r="I19" s="155"/>
      <c r="J19" s="155"/>
      <c r="K19" s="155"/>
      <c r="L19" s="155"/>
      <c r="M19" s="160"/>
      <c r="N19" s="160"/>
    </row>
    <row r="20" ht="13.5" spans="1:15">
      <c r="A20" s="2" t="str">
        <f>'Gene Table'!D20</f>
        <v>hsa-miR-221-3p</v>
      </c>
      <c r="B20" s="156" t="s">
        <v>75</v>
      </c>
      <c r="C20" s="152"/>
      <c r="D20" s="152"/>
      <c r="E20" s="152"/>
      <c r="F20" s="155"/>
      <c r="G20" s="155"/>
      <c r="H20" s="155"/>
      <c r="I20" s="155"/>
      <c r="J20" s="155"/>
      <c r="K20" s="155"/>
      <c r="L20" s="155"/>
      <c r="M20" s="160"/>
      <c r="N20" s="160"/>
      <c r="O20" s="113"/>
    </row>
    <row r="21" ht="13.5" spans="1:14">
      <c r="A21" s="2" t="str">
        <f>'Gene Table'!D21</f>
        <v>hsa-miR-223-3p</v>
      </c>
      <c r="B21" s="154" t="s">
        <v>79</v>
      </c>
      <c r="C21" s="152"/>
      <c r="D21" s="152"/>
      <c r="E21" s="152"/>
      <c r="F21" s="155"/>
      <c r="G21" s="155"/>
      <c r="H21" s="155"/>
      <c r="I21" s="155"/>
      <c r="J21" s="155"/>
      <c r="K21" s="155"/>
      <c r="L21" s="155"/>
      <c r="M21" s="160"/>
      <c r="N21" s="160"/>
    </row>
    <row r="22" ht="13.5" spans="1:15">
      <c r="A22" s="2" t="str">
        <f>'Gene Table'!D22</f>
        <v>hsa-miR-296-5p</v>
      </c>
      <c r="B22" s="156" t="s">
        <v>83</v>
      </c>
      <c r="C22" s="152"/>
      <c r="D22" s="152"/>
      <c r="E22" s="152"/>
      <c r="F22" s="155"/>
      <c r="G22" s="155"/>
      <c r="H22" s="155"/>
      <c r="I22" s="155"/>
      <c r="J22" s="155"/>
      <c r="K22" s="155"/>
      <c r="L22" s="155"/>
      <c r="M22" s="160"/>
      <c r="N22" s="160"/>
      <c r="O22" s="113"/>
    </row>
    <row r="23" ht="13.5" spans="1:14">
      <c r="A23" s="2" t="str">
        <f>'Gene Table'!D23</f>
        <v>hsa-miR-335-5p</v>
      </c>
      <c r="B23" s="154" t="s">
        <v>87</v>
      </c>
      <c r="C23" s="152"/>
      <c r="D23" s="152"/>
      <c r="E23" s="152"/>
      <c r="F23" s="155"/>
      <c r="G23" s="155"/>
      <c r="H23" s="155"/>
      <c r="I23" s="155"/>
      <c r="J23" s="155"/>
      <c r="K23" s="155"/>
      <c r="L23" s="155"/>
      <c r="M23" s="160"/>
      <c r="N23" s="160"/>
    </row>
    <row r="24" ht="13.5" spans="1:15">
      <c r="A24" s="2" t="str">
        <f>'Gene Table'!D24</f>
        <v>hsa-miR-34a-5p</v>
      </c>
      <c r="B24" s="156" t="s">
        <v>91</v>
      </c>
      <c r="C24" s="152"/>
      <c r="D24" s="152"/>
      <c r="E24" s="152"/>
      <c r="F24" s="155"/>
      <c r="G24" s="155"/>
      <c r="H24" s="155"/>
      <c r="I24" s="155"/>
      <c r="J24" s="155"/>
      <c r="K24" s="155"/>
      <c r="L24" s="155"/>
      <c r="M24" s="160"/>
      <c r="N24" s="160"/>
      <c r="O24" s="113"/>
    </row>
    <row r="25" ht="13.5" spans="1:14">
      <c r="A25" s="2" t="str">
        <f>'Gene Table'!D25</f>
        <v>hsa-miR-93-5p</v>
      </c>
      <c r="B25" s="154" t="s">
        <v>95</v>
      </c>
      <c r="C25" s="152"/>
      <c r="D25" s="152"/>
      <c r="E25" s="152"/>
      <c r="F25" s="155"/>
      <c r="G25" s="155"/>
      <c r="H25" s="155"/>
      <c r="I25" s="155"/>
      <c r="J25" s="155"/>
      <c r="K25" s="155"/>
      <c r="L25" s="155"/>
      <c r="M25" s="160"/>
      <c r="N25" s="160"/>
    </row>
    <row r="26" ht="13.5" spans="1:15">
      <c r="A26" s="2" t="str">
        <f>'Gene Table'!D26</f>
        <v>hsa-miR-452-5p</v>
      </c>
      <c r="B26" s="156" t="s">
        <v>99</v>
      </c>
      <c r="C26" s="152"/>
      <c r="D26" s="152"/>
      <c r="E26" s="152"/>
      <c r="F26" s="155"/>
      <c r="G26" s="155"/>
      <c r="H26" s="155"/>
      <c r="I26" s="155"/>
      <c r="J26" s="155"/>
      <c r="K26" s="155"/>
      <c r="L26" s="155"/>
      <c r="M26" s="160"/>
      <c r="N26" s="160"/>
      <c r="O26" s="113"/>
    </row>
    <row r="27" ht="13.5" spans="1:14">
      <c r="A27" s="2" t="str">
        <f>'Gene Table'!D27</f>
        <v>hsa-miR-99a-5p</v>
      </c>
      <c r="B27" s="154" t="s">
        <v>103</v>
      </c>
      <c r="C27" s="152"/>
      <c r="D27" s="152"/>
      <c r="E27" s="152"/>
      <c r="F27" s="155"/>
      <c r="G27" s="155"/>
      <c r="H27" s="155"/>
      <c r="I27" s="155"/>
      <c r="J27" s="155"/>
      <c r="K27" s="155"/>
      <c r="L27" s="155"/>
      <c r="M27" s="160"/>
      <c r="N27" s="160"/>
    </row>
    <row r="28" ht="13.5" spans="1:15">
      <c r="A28" s="2" t="str">
        <f>'Gene Table'!D28</f>
        <v>hsa-miR-602</v>
      </c>
      <c r="B28" s="156" t="s">
        <v>107</v>
      </c>
      <c r="C28" s="152"/>
      <c r="D28" s="152"/>
      <c r="E28" s="152"/>
      <c r="F28" s="155"/>
      <c r="G28" s="155"/>
      <c r="H28" s="155"/>
      <c r="I28" s="155"/>
      <c r="J28" s="155"/>
      <c r="K28" s="155"/>
      <c r="L28" s="155"/>
      <c r="M28" s="160"/>
      <c r="N28" s="160"/>
      <c r="O28" s="113"/>
    </row>
    <row r="29" ht="13.5" spans="1:14">
      <c r="A29" s="2" t="str">
        <f>'Gene Table'!D29</f>
        <v>hsa-miR-130a-3p</v>
      </c>
      <c r="B29" s="154" t="s">
        <v>111</v>
      </c>
      <c r="C29" s="152"/>
      <c r="D29" s="152"/>
      <c r="E29" s="152"/>
      <c r="F29" s="155"/>
      <c r="G29" s="155"/>
      <c r="H29" s="155"/>
      <c r="I29" s="155"/>
      <c r="J29" s="155"/>
      <c r="K29" s="155"/>
      <c r="L29" s="155"/>
      <c r="M29" s="160"/>
      <c r="N29" s="160"/>
    </row>
    <row r="30" ht="13.5" spans="1:15">
      <c r="A30" s="2" t="str">
        <f>'Gene Table'!D30</f>
        <v>hsa-miR-30a-5p</v>
      </c>
      <c r="B30" s="156" t="s">
        <v>115</v>
      </c>
      <c r="C30" s="152"/>
      <c r="D30" s="152"/>
      <c r="E30" s="152"/>
      <c r="F30" s="155"/>
      <c r="G30" s="155"/>
      <c r="H30" s="155"/>
      <c r="I30" s="155"/>
      <c r="J30" s="155"/>
      <c r="K30" s="155"/>
      <c r="L30" s="155"/>
      <c r="M30" s="160"/>
      <c r="N30" s="160"/>
      <c r="O30" s="113"/>
    </row>
    <row r="31" ht="13.5" spans="1:14">
      <c r="A31" s="2" t="str">
        <f>'Gene Table'!D31</f>
        <v>hsa-miR-638</v>
      </c>
      <c r="B31" s="154" t="s">
        <v>119</v>
      </c>
      <c r="C31" s="152"/>
      <c r="D31" s="152"/>
      <c r="E31" s="152"/>
      <c r="F31" s="155"/>
      <c r="G31" s="155"/>
      <c r="H31" s="155"/>
      <c r="I31" s="155"/>
      <c r="J31" s="155"/>
      <c r="K31" s="155"/>
      <c r="L31" s="155"/>
      <c r="M31" s="160"/>
      <c r="N31" s="160"/>
    </row>
    <row r="32" ht="13.5" spans="1:15">
      <c r="A32" s="2" t="str">
        <f>'Gene Table'!D32</f>
        <v>hsa-miR-612</v>
      </c>
      <c r="B32" s="156" t="s">
        <v>123</v>
      </c>
      <c r="C32" s="152"/>
      <c r="D32" s="152"/>
      <c r="E32" s="152"/>
      <c r="F32" s="155"/>
      <c r="G32" s="155"/>
      <c r="H32" s="155"/>
      <c r="I32" s="155"/>
      <c r="J32" s="155"/>
      <c r="K32" s="155"/>
      <c r="L32" s="155"/>
      <c r="M32" s="160"/>
      <c r="N32" s="160"/>
      <c r="O32" s="113"/>
    </row>
    <row r="33" ht="13.5" spans="1:14">
      <c r="A33" s="2" t="str">
        <f>'Gene Table'!D33</f>
        <v>hsa-miR-379-5p</v>
      </c>
      <c r="B33" s="154" t="s">
        <v>127</v>
      </c>
      <c r="C33" s="152"/>
      <c r="D33" s="152"/>
      <c r="E33" s="152"/>
      <c r="F33" s="155"/>
      <c r="G33" s="155"/>
      <c r="H33" s="155"/>
      <c r="I33" s="155"/>
      <c r="J33" s="155"/>
      <c r="K33" s="155"/>
      <c r="L33" s="155"/>
      <c r="M33" s="160"/>
      <c r="N33" s="160"/>
    </row>
    <row r="34" ht="13.5" spans="1:15">
      <c r="A34" s="2" t="str">
        <f>'Gene Table'!D34</f>
        <v>hsa-miR-325</v>
      </c>
      <c r="B34" s="156" t="s">
        <v>131</v>
      </c>
      <c r="C34" s="152"/>
      <c r="D34" s="152"/>
      <c r="E34" s="152"/>
      <c r="F34" s="155"/>
      <c r="G34" s="155"/>
      <c r="H34" s="155"/>
      <c r="I34" s="155"/>
      <c r="J34" s="155"/>
      <c r="K34" s="155"/>
      <c r="L34" s="155"/>
      <c r="M34" s="160"/>
      <c r="N34" s="160"/>
      <c r="O34" s="113"/>
    </row>
    <row r="35" ht="13.5" spans="1:14">
      <c r="A35" s="2" t="str">
        <f>'Gene Table'!D35</f>
        <v>hsa-miR-513a-5p</v>
      </c>
      <c r="B35" s="154" t="s">
        <v>135</v>
      </c>
      <c r="C35" s="152"/>
      <c r="D35" s="152"/>
      <c r="E35" s="152"/>
      <c r="F35" s="155"/>
      <c r="G35" s="155"/>
      <c r="H35" s="155"/>
      <c r="I35" s="155"/>
      <c r="J35" s="155"/>
      <c r="K35" s="155"/>
      <c r="L35" s="155"/>
      <c r="M35" s="160"/>
      <c r="N35" s="160"/>
    </row>
    <row r="36" ht="13.5" spans="1:15">
      <c r="A36" s="2" t="str">
        <f>'Gene Table'!D36</f>
        <v>hsa-miR-203</v>
      </c>
      <c r="B36" s="156" t="s">
        <v>139</v>
      </c>
      <c r="C36" s="152"/>
      <c r="D36" s="152"/>
      <c r="E36" s="152"/>
      <c r="F36" s="155"/>
      <c r="G36" s="155"/>
      <c r="H36" s="155"/>
      <c r="I36" s="155"/>
      <c r="J36" s="155"/>
      <c r="K36" s="155"/>
      <c r="L36" s="155"/>
      <c r="M36" s="160"/>
      <c r="N36" s="160"/>
      <c r="O36" s="113"/>
    </row>
    <row r="37" ht="13.5" spans="1:14">
      <c r="A37" s="2" t="str">
        <f>'Gene Table'!D37</f>
        <v>hsa-miR-365a-3p</v>
      </c>
      <c r="B37" s="154" t="s">
        <v>143</v>
      </c>
      <c r="C37" s="152"/>
      <c r="D37" s="152"/>
      <c r="E37" s="152"/>
      <c r="F37" s="155"/>
      <c r="G37" s="155"/>
      <c r="H37" s="155"/>
      <c r="I37" s="155"/>
      <c r="J37" s="155"/>
      <c r="K37" s="155"/>
      <c r="L37" s="155"/>
      <c r="M37" s="160"/>
      <c r="N37" s="160"/>
    </row>
    <row r="38" ht="13.5" spans="1:15">
      <c r="A38" s="2" t="str">
        <f>'Gene Table'!D38</f>
        <v>hsa-miR-222-3p</v>
      </c>
      <c r="B38" s="156" t="s">
        <v>147</v>
      </c>
      <c r="C38" s="152"/>
      <c r="D38" s="152"/>
      <c r="E38" s="152"/>
      <c r="F38" s="155"/>
      <c r="G38" s="155"/>
      <c r="H38" s="155"/>
      <c r="I38" s="155"/>
      <c r="J38" s="155"/>
      <c r="K38" s="155"/>
      <c r="L38" s="155"/>
      <c r="M38" s="160"/>
      <c r="N38" s="160"/>
      <c r="O38" s="113"/>
    </row>
    <row r="39" ht="13.5" spans="1:14">
      <c r="A39" s="2" t="str">
        <f>'Gene Table'!D39</f>
        <v>hsa-miR-381</v>
      </c>
      <c r="B39" s="154" t="s">
        <v>151</v>
      </c>
      <c r="C39" s="152"/>
      <c r="D39" s="152"/>
      <c r="E39" s="152"/>
      <c r="F39" s="155"/>
      <c r="G39" s="155"/>
      <c r="H39" s="155"/>
      <c r="I39" s="155"/>
      <c r="J39" s="155"/>
      <c r="K39" s="155"/>
      <c r="L39" s="155"/>
      <c r="M39" s="160"/>
      <c r="N39" s="160"/>
    </row>
    <row r="40" ht="13.5" spans="1:15">
      <c r="A40" s="2" t="str">
        <f>'Gene Table'!D40</f>
        <v>hsa-miR-495</v>
      </c>
      <c r="B40" s="156" t="s">
        <v>155</v>
      </c>
      <c r="C40" s="152"/>
      <c r="D40" s="152"/>
      <c r="E40" s="152"/>
      <c r="F40" s="155"/>
      <c r="G40" s="155"/>
      <c r="H40" s="155"/>
      <c r="I40" s="155"/>
      <c r="J40" s="155"/>
      <c r="K40" s="155"/>
      <c r="L40" s="155"/>
      <c r="M40" s="160"/>
      <c r="N40" s="160"/>
      <c r="O40" s="113"/>
    </row>
    <row r="41" ht="13.5" spans="1:14">
      <c r="A41" s="2" t="str">
        <f>'Gene Table'!D41</f>
        <v>hsa-miR-299-5p</v>
      </c>
      <c r="B41" s="154" t="s">
        <v>159</v>
      </c>
      <c r="C41" s="152"/>
      <c r="D41" s="152"/>
      <c r="E41" s="152"/>
      <c r="F41" s="155"/>
      <c r="G41" s="155"/>
      <c r="H41" s="155"/>
      <c r="I41" s="155"/>
      <c r="J41" s="155"/>
      <c r="K41" s="155"/>
      <c r="L41" s="155"/>
      <c r="M41" s="160"/>
      <c r="N41" s="160"/>
    </row>
    <row r="42" ht="13.5" spans="1:15">
      <c r="A42" s="2" t="str">
        <f>'Gene Table'!D42</f>
        <v>hsa-miR-155-5p</v>
      </c>
      <c r="B42" s="156" t="s">
        <v>163</v>
      </c>
      <c r="C42" s="152"/>
      <c r="D42" s="152"/>
      <c r="E42" s="152"/>
      <c r="F42" s="155"/>
      <c r="G42" s="155"/>
      <c r="H42" s="155"/>
      <c r="I42" s="155"/>
      <c r="J42" s="155"/>
      <c r="K42" s="155"/>
      <c r="L42" s="155"/>
      <c r="M42" s="160"/>
      <c r="N42" s="160"/>
      <c r="O42" s="113"/>
    </row>
    <row r="43" ht="13.5" spans="1:14">
      <c r="A43" s="2" t="str">
        <f>'Gene Table'!D43</f>
        <v>hsa-miR-608</v>
      </c>
      <c r="B43" s="154" t="s">
        <v>167</v>
      </c>
      <c r="C43" s="152"/>
      <c r="D43" s="152"/>
      <c r="E43" s="152"/>
      <c r="F43" s="155"/>
      <c r="G43" s="155"/>
      <c r="H43" s="155"/>
      <c r="I43" s="155"/>
      <c r="J43" s="155"/>
      <c r="K43" s="155"/>
      <c r="L43" s="155"/>
      <c r="M43" s="160"/>
      <c r="N43" s="160"/>
    </row>
    <row r="44" ht="13.5" spans="1:15">
      <c r="A44" s="2" t="str">
        <f>'Gene Table'!D44</f>
        <v>hsa-miR-362-5p</v>
      </c>
      <c r="B44" s="156" t="s">
        <v>171</v>
      </c>
      <c r="C44" s="152"/>
      <c r="D44" s="152"/>
      <c r="E44" s="152"/>
      <c r="F44" s="155"/>
      <c r="G44" s="155"/>
      <c r="H44" s="155"/>
      <c r="I44" s="155"/>
      <c r="J44" s="155"/>
      <c r="K44" s="155"/>
      <c r="L44" s="155"/>
      <c r="M44" s="160"/>
      <c r="N44" s="160"/>
      <c r="O44" s="113"/>
    </row>
    <row r="45" ht="13.5" spans="1:14">
      <c r="A45" s="2" t="str">
        <f>'Gene Table'!D45</f>
        <v>hsa-miR-642a-5p</v>
      </c>
      <c r="B45" s="154" t="s">
        <v>175</v>
      </c>
      <c r="C45" s="152"/>
      <c r="D45" s="152"/>
      <c r="E45" s="152"/>
      <c r="F45" s="155"/>
      <c r="G45" s="155"/>
      <c r="H45" s="155"/>
      <c r="I45" s="155"/>
      <c r="J45" s="155"/>
      <c r="K45" s="155"/>
      <c r="L45" s="155"/>
      <c r="M45" s="160"/>
      <c r="N45" s="160"/>
    </row>
    <row r="46" ht="13.5" spans="1:15">
      <c r="A46" s="2" t="str">
        <f>'Gene Table'!D46</f>
        <v>hsa-miR-127-5p</v>
      </c>
      <c r="B46" s="156" t="s">
        <v>179</v>
      </c>
      <c r="C46" s="152"/>
      <c r="D46" s="152"/>
      <c r="E46" s="152"/>
      <c r="F46" s="155"/>
      <c r="G46" s="155"/>
      <c r="H46" s="155"/>
      <c r="I46" s="155"/>
      <c r="J46" s="155"/>
      <c r="K46" s="155"/>
      <c r="L46" s="155"/>
      <c r="M46" s="160"/>
      <c r="N46" s="160"/>
      <c r="O46" s="113"/>
    </row>
    <row r="47" ht="13.5" spans="1:14">
      <c r="A47" s="2" t="str">
        <f>'Gene Table'!D47</f>
        <v>hsa-miR-369-5p</v>
      </c>
      <c r="B47" s="154" t="s">
        <v>183</v>
      </c>
      <c r="C47" s="152"/>
      <c r="D47" s="152"/>
      <c r="E47" s="152"/>
      <c r="F47" s="155"/>
      <c r="G47" s="155"/>
      <c r="H47" s="155"/>
      <c r="I47" s="155"/>
      <c r="J47" s="155"/>
      <c r="K47" s="155"/>
      <c r="L47" s="155"/>
      <c r="M47" s="160"/>
      <c r="N47" s="160"/>
    </row>
    <row r="48" ht="13.5" spans="1:15">
      <c r="A48" s="2" t="str">
        <f>'Gene Table'!D48</f>
        <v>hsa-miR-422a</v>
      </c>
      <c r="B48" s="156" t="s">
        <v>187</v>
      </c>
      <c r="C48" s="152"/>
      <c r="D48" s="152"/>
      <c r="E48" s="152"/>
      <c r="F48" s="155"/>
      <c r="G48" s="155"/>
      <c r="H48" s="155"/>
      <c r="I48" s="155"/>
      <c r="J48" s="155"/>
      <c r="K48" s="155"/>
      <c r="L48" s="155"/>
      <c r="M48" s="160"/>
      <c r="N48" s="160"/>
      <c r="O48" s="113"/>
    </row>
    <row r="49" ht="13.5" spans="1:14">
      <c r="A49" s="2" t="str">
        <f>'Gene Table'!D49</f>
        <v>hsa-miR-494</v>
      </c>
      <c r="B49" s="154" t="s">
        <v>191</v>
      </c>
      <c r="C49" s="152"/>
      <c r="D49" s="152"/>
      <c r="E49" s="152"/>
      <c r="F49" s="155"/>
      <c r="G49" s="155"/>
      <c r="H49" s="155"/>
      <c r="I49" s="155"/>
      <c r="J49" s="155"/>
      <c r="K49" s="155"/>
      <c r="L49" s="155"/>
      <c r="M49" s="160"/>
      <c r="N49" s="160"/>
    </row>
    <row r="50" ht="13.5" spans="1:15">
      <c r="A50" s="2" t="str">
        <f>'Gene Table'!D50</f>
        <v>hsa-miR-184</v>
      </c>
      <c r="B50" s="156" t="s">
        <v>195</v>
      </c>
      <c r="C50" s="152"/>
      <c r="D50" s="152"/>
      <c r="E50" s="152"/>
      <c r="F50" s="155"/>
      <c r="G50" s="155"/>
      <c r="H50" s="155"/>
      <c r="I50" s="155"/>
      <c r="J50" s="155"/>
      <c r="K50" s="155"/>
      <c r="L50" s="155"/>
      <c r="M50" s="160"/>
      <c r="N50" s="160"/>
      <c r="O50" s="113"/>
    </row>
    <row r="51" ht="13.5" spans="1:14">
      <c r="A51" s="2" t="str">
        <f>'Gene Table'!D51</f>
        <v>hsa-miR-622</v>
      </c>
      <c r="B51" s="154" t="s">
        <v>199</v>
      </c>
      <c r="C51" s="152"/>
      <c r="D51" s="152"/>
      <c r="E51" s="152"/>
      <c r="F51" s="155"/>
      <c r="G51" s="155"/>
      <c r="H51" s="155"/>
      <c r="I51" s="155"/>
      <c r="J51" s="155"/>
      <c r="K51" s="155"/>
      <c r="L51" s="155"/>
      <c r="M51" s="160"/>
      <c r="N51" s="160"/>
    </row>
    <row r="52" ht="13.5" spans="1:15">
      <c r="A52" s="2" t="str">
        <f>'Gene Table'!D52</f>
        <v>hsa-miR-500a-5p</v>
      </c>
      <c r="B52" s="156" t="s">
        <v>203</v>
      </c>
      <c r="C52" s="152"/>
      <c r="D52" s="152"/>
      <c r="E52" s="152"/>
      <c r="F52" s="155"/>
      <c r="G52" s="155"/>
      <c r="H52" s="155"/>
      <c r="I52" s="155"/>
      <c r="J52" s="155"/>
      <c r="K52" s="155"/>
      <c r="L52" s="155"/>
      <c r="M52" s="160"/>
      <c r="N52" s="160"/>
      <c r="O52" s="113"/>
    </row>
    <row r="53" ht="13.5" spans="1:14">
      <c r="A53" s="2" t="str">
        <f>'Gene Table'!D53</f>
        <v>hsa-miR-516a-5p</v>
      </c>
      <c r="B53" s="154" t="s">
        <v>207</v>
      </c>
      <c r="C53" s="152"/>
      <c r="D53" s="152"/>
      <c r="E53" s="152"/>
      <c r="F53" s="155"/>
      <c r="G53" s="155"/>
      <c r="H53" s="155"/>
      <c r="I53" s="155"/>
      <c r="J53" s="155"/>
      <c r="K53" s="155"/>
      <c r="L53" s="155"/>
      <c r="M53" s="160"/>
      <c r="N53" s="160"/>
    </row>
    <row r="54" ht="13.5" spans="1:15">
      <c r="A54" s="2" t="str">
        <f>'Gene Table'!D54</f>
        <v>hsa-miR-150-5p</v>
      </c>
      <c r="B54" s="156" t="s">
        <v>211</v>
      </c>
      <c r="C54" s="152"/>
      <c r="D54" s="152"/>
      <c r="E54" s="152"/>
      <c r="F54" s="155"/>
      <c r="G54" s="155"/>
      <c r="H54" s="155"/>
      <c r="I54" s="155"/>
      <c r="J54" s="155"/>
      <c r="K54" s="155"/>
      <c r="L54" s="155"/>
      <c r="M54" s="160"/>
      <c r="N54" s="160"/>
      <c r="O54" s="113"/>
    </row>
    <row r="55" ht="13.5" spans="1:14">
      <c r="A55" s="2" t="str">
        <f>'Gene Table'!D55</f>
        <v>hsa-miR-23b-3p</v>
      </c>
      <c r="B55" s="154" t="s">
        <v>215</v>
      </c>
      <c r="C55" s="152"/>
      <c r="D55" s="152"/>
      <c r="E55" s="152"/>
      <c r="F55" s="155"/>
      <c r="G55" s="155"/>
      <c r="H55" s="155"/>
      <c r="I55" s="155"/>
      <c r="J55" s="155"/>
      <c r="K55" s="155"/>
      <c r="L55" s="155"/>
      <c r="M55" s="160"/>
      <c r="N55" s="160"/>
    </row>
    <row r="56" ht="13.5" spans="1:15">
      <c r="A56" s="2" t="str">
        <f>'Gene Table'!D56</f>
        <v>hsa-miR-324-5p</v>
      </c>
      <c r="B56" s="156" t="s">
        <v>219</v>
      </c>
      <c r="C56" s="152"/>
      <c r="D56" s="152"/>
      <c r="E56" s="152"/>
      <c r="F56" s="155"/>
      <c r="G56" s="155"/>
      <c r="H56" s="155"/>
      <c r="I56" s="155"/>
      <c r="J56" s="155"/>
      <c r="K56" s="155"/>
      <c r="L56" s="155"/>
      <c r="M56" s="160"/>
      <c r="N56" s="160"/>
      <c r="O56" s="113"/>
    </row>
    <row r="57" ht="13.5" spans="1:14">
      <c r="A57" s="2" t="str">
        <f>'Gene Table'!D57</f>
        <v>hsa-miR-382-5p</v>
      </c>
      <c r="B57" s="154" t="s">
        <v>223</v>
      </c>
      <c r="C57" s="152"/>
      <c r="D57" s="152"/>
      <c r="E57" s="152"/>
      <c r="F57" s="155"/>
      <c r="G57" s="155"/>
      <c r="H57" s="155"/>
      <c r="I57" s="155"/>
      <c r="J57" s="155"/>
      <c r="K57" s="155"/>
      <c r="L57" s="155"/>
      <c r="M57" s="160"/>
      <c r="N57" s="160"/>
    </row>
    <row r="58" ht="13.5" spans="1:15">
      <c r="A58" s="2" t="str">
        <f>'Gene Table'!D58</f>
        <v>hsa-miR-501-5p</v>
      </c>
      <c r="B58" s="156" t="s">
        <v>227</v>
      </c>
      <c r="C58" s="152"/>
      <c r="D58" s="152"/>
      <c r="E58" s="152"/>
      <c r="F58" s="155"/>
      <c r="G58" s="155"/>
      <c r="H58" s="155"/>
      <c r="I58" s="155"/>
      <c r="J58" s="155"/>
      <c r="K58" s="155"/>
      <c r="L58" s="155"/>
      <c r="M58" s="160"/>
      <c r="N58" s="160"/>
      <c r="O58" s="113"/>
    </row>
    <row r="59" ht="13.5" spans="1:14">
      <c r="A59" s="2" t="str">
        <f>'Gene Table'!D59</f>
        <v>hsa-miR-518b</v>
      </c>
      <c r="B59" s="154" t="s">
        <v>231</v>
      </c>
      <c r="C59" s="152"/>
      <c r="D59" s="152"/>
      <c r="E59" s="152"/>
      <c r="F59" s="155"/>
      <c r="G59" s="155"/>
      <c r="H59" s="155"/>
      <c r="I59" s="155"/>
      <c r="J59" s="155"/>
      <c r="K59" s="155"/>
      <c r="L59" s="155"/>
      <c r="M59" s="160"/>
      <c r="N59" s="160"/>
    </row>
    <row r="60" ht="13.5" spans="1:15">
      <c r="A60" s="2" t="str">
        <f>'Gene Table'!D60</f>
        <v>hsa-miR-214-3p</v>
      </c>
      <c r="B60" s="156" t="s">
        <v>235</v>
      </c>
      <c r="C60" s="152"/>
      <c r="D60" s="152"/>
      <c r="E60" s="152"/>
      <c r="F60" s="155"/>
      <c r="G60" s="155"/>
      <c r="H60" s="155"/>
      <c r="I60" s="155"/>
      <c r="J60" s="155"/>
      <c r="K60" s="155"/>
      <c r="L60" s="155"/>
      <c r="M60" s="160"/>
      <c r="N60" s="160"/>
      <c r="O60" s="113"/>
    </row>
    <row r="61" ht="13.5" spans="1:14">
      <c r="A61" s="2" t="str">
        <f>'Gene Table'!D61</f>
        <v>hsa-miR-345-5p</v>
      </c>
      <c r="B61" s="154" t="s">
        <v>239</v>
      </c>
      <c r="C61" s="152"/>
      <c r="D61" s="152"/>
      <c r="E61" s="152"/>
      <c r="F61" s="155"/>
      <c r="G61" s="155"/>
      <c r="H61" s="155"/>
      <c r="I61" s="155"/>
      <c r="J61" s="155"/>
      <c r="K61" s="155"/>
      <c r="L61" s="155"/>
      <c r="M61" s="160"/>
      <c r="N61" s="160"/>
    </row>
    <row r="62" ht="13.5" spans="1:15">
      <c r="A62" s="2" t="str">
        <f>'Gene Table'!D62</f>
        <v>hsa-miR-409-3p</v>
      </c>
      <c r="B62" s="156" t="s">
        <v>243</v>
      </c>
      <c r="C62" s="152"/>
      <c r="D62" s="152"/>
      <c r="E62" s="152"/>
      <c r="F62" s="155"/>
      <c r="G62" s="155"/>
      <c r="H62" s="155"/>
      <c r="I62" s="155"/>
      <c r="J62" s="155"/>
      <c r="K62" s="155"/>
      <c r="L62" s="155"/>
      <c r="M62" s="160"/>
      <c r="N62" s="160"/>
      <c r="O62" s="113"/>
    </row>
    <row r="63" ht="13.5" spans="1:14">
      <c r="A63" s="2" t="str">
        <f>'Gene Table'!D63</f>
        <v>hsa-miR-657</v>
      </c>
      <c r="B63" s="154" t="s">
        <v>247</v>
      </c>
      <c r="C63" s="152"/>
      <c r="D63" s="152"/>
      <c r="E63" s="152"/>
      <c r="F63" s="155"/>
      <c r="G63" s="155"/>
      <c r="H63" s="155"/>
      <c r="I63" s="155"/>
      <c r="J63" s="155"/>
      <c r="K63" s="155"/>
      <c r="L63" s="155"/>
      <c r="M63" s="160"/>
      <c r="N63" s="160"/>
    </row>
    <row r="64" ht="13.5" spans="1:15">
      <c r="A64" s="2" t="str">
        <f>'Gene Table'!D64</f>
        <v>hsa-miR-433</v>
      </c>
      <c r="B64" s="156" t="s">
        <v>251</v>
      </c>
      <c r="C64" s="152"/>
      <c r="D64" s="152"/>
      <c r="E64" s="152"/>
      <c r="F64" s="155"/>
      <c r="G64" s="155"/>
      <c r="H64" s="155"/>
      <c r="I64" s="155"/>
      <c r="J64" s="155"/>
      <c r="K64" s="155"/>
      <c r="L64" s="155"/>
      <c r="M64" s="160"/>
      <c r="N64" s="160"/>
      <c r="O64" s="113"/>
    </row>
    <row r="65" ht="13.5" spans="1:14">
      <c r="A65" s="2" t="str">
        <f>'Gene Table'!D65</f>
        <v>hsa-miR-423-5p</v>
      </c>
      <c r="B65" s="154" t="s">
        <v>255</v>
      </c>
      <c r="C65" s="152"/>
      <c r="D65" s="152"/>
      <c r="E65" s="152"/>
      <c r="F65" s="155"/>
      <c r="G65" s="155"/>
      <c r="H65" s="155"/>
      <c r="I65" s="155"/>
      <c r="J65" s="155"/>
      <c r="K65" s="155"/>
      <c r="L65" s="155"/>
      <c r="M65" s="160"/>
      <c r="N65" s="160"/>
    </row>
    <row r="66" ht="13.5" spans="1:15">
      <c r="A66" s="2" t="str">
        <f>'Gene Table'!D66</f>
        <v>hsa-miR-484</v>
      </c>
      <c r="B66" s="156" t="s">
        <v>259</v>
      </c>
      <c r="C66" s="152"/>
      <c r="D66" s="152"/>
      <c r="E66" s="152"/>
      <c r="F66" s="155"/>
      <c r="G66" s="155"/>
      <c r="H66" s="155"/>
      <c r="I66" s="155"/>
      <c r="J66" s="155"/>
      <c r="K66" s="155"/>
      <c r="L66" s="155"/>
      <c r="M66" s="160"/>
      <c r="N66" s="160"/>
      <c r="O66" s="113"/>
    </row>
    <row r="67" ht="13.5" spans="1:14">
      <c r="A67" s="2" t="str">
        <f>'Gene Table'!D67</f>
        <v>hsa-miR-324-3p</v>
      </c>
      <c r="B67" s="154" t="s">
        <v>263</v>
      </c>
      <c r="C67" s="152"/>
      <c r="D67" s="152"/>
      <c r="E67" s="152"/>
      <c r="F67" s="155"/>
      <c r="G67" s="155"/>
      <c r="H67" s="155"/>
      <c r="I67" s="155"/>
      <c r="J67" s="155"/>
      <c r="K67" s="155"/>
      <c r="L67" s="155"/>
      <c r="M67" s="160"/>
      <c r="N67" s="160"/>
    </row>
    <row r="68" ht="13.5" spans="1:15">
      <c r="A68" s="2" t="str">
        <f>'Gene Table'!D68</f>
        <v>hsa-miR-197-3p</v>
      </c>
      <c r="B68" s="156" t="s">
        <v>267</v>
      </c>
      <c r="C68" s="152"/>
      <c r="D68" s="152"/>
      <c r="E68" s="152"/>
      <c r="F68" s="155"/>
      <c r="G68" s="155"/>
      <c r="H68" s="155"/>
      <c r="I68" s="155"/>
      <c r="J68" s="155"/>
      <c r="K68" s="155"/>
      <c r="L68" s="155"/>
      <c r="M68" s="160"/>
      <c r="N68" s="160"/>
      <c r="O68" s="113"/>
    </row>
    <row r="69" ht="13.5" spans="1:14">
      <c r="A69" s="2" t="str">
        <f>'Gene Table'!D69</f>
        <v>hsa-miR-296-3p</v>
      </c>
      <c r="B69" s="154" t="s">
        <v>271</v>
      </c>
      <c r="C69" s="152"/>
      <c r="D69" s="152"/>
      <c r="E69" s="152"/>
      <c r="F69" s="155"/>
      <c r="G69" s="155"/>
      <c r="H69" s="155"/>
      <c r="I69" s="155"/>
      <c r="J69" s="155"/>
      <c r="K69" s="155"/>
      <c r="L69" s="155"/>
      <c r="M69" s="160"/>
      <c r="N69" s="160"/>
    </row>
    <row r="70" ht="13.5" spans="1:15">
      <c r="A70" s="2" t="str">
        <f>'Gene Table'!D70</f>
        <v>hsa-miR-658</v>
      </c>
      <c r="B70" s="156" t="s">
        <v>275</v>
      </c>
      <c r="C70" s="152"/>
      <c r="D70" s="152"/>
      <c r="E70" s="152"/>
      <c r="F70" s="155"/>
      <c r="G70" s="155"/>
      <c r="H70" s="155"/>
      <c r="I70" s="155"/>
      <c r="J70" s="155"/>
      <c r="K70" s="155"/>
      <c r="L70" s="155"/>
      <c r="M70" s="160"/>
      <c r="N70" s="160"/>
      <c r="O70" s="113"/>
    </row>
    <row r="71" ht="13.5" spans="1:14">
      <c r="A71" s="2" t="str">
        <f>'Gene Table'!D71</f>
        <v>hsa-miR-346</v>
      </c>
      <c r="B71" s="154" t="s">
        <v>279</v>
      </c>
      <c r="C71" s="152"/>
      <c r="D71" s="152"/>
      <c r="E71" s="152"/>
      <c r="F71" s="155"/>
      <c r="G71" s="155"/>
      <c r="H71" s="155"/>
      <c r="I71" s="155"/>
      <c r="J71" s="155"/>
      <c r="K71" s="155"/>
      <c r="L71" s="155"/>
      <c r="M71" s="160"/>
      <c r="N71" s="160"/>
    </row>
    <row r="72" ht="13.5" spans="1:15">
      <c r="A72" s="2" t="str">
        <f>'Gene Table'!D72</f>
        <v>hsa-miR-663a</v>
      </c>
      <c r="B72" s="156" t="s">
        <v>283</v>
      </c>
      <c r="C72" s="152"/>
      <c r="D72" s="152"/>
      <c r="E72" s="152"/>
      <c r="F72" s="155"/>
      <c r="G72" s="155"/>
      <c r="H72" s="155"/>
      <c r="I72" s="155"/>
      <c r="J72" s="155"/>
      <c r="K72" s="155"/>
      <c r="L72" s="155"/>
      <c r="M72" s="160"/>
      <c r="N72" s="160"/>
      <c r="O72" s="113"/>
    </row>
    <row r="73" ht="13.5" spans="1:14">
      <c r="A73" s="2" t="str">
        <f>'Gene Table'!D73</f>
        <v>hsa-miR-654-5p</v>
      </c>
      <c r="B73" s="154" t="s">
        <v>287</v>
      </c>
      <c r="C73" s="152"/>
      <c r="D73" s="152"/>
      <c r="E73" s="152"/>
      <c r="F73" s="155"/>
      <c r="G73" s="155"/>
      <c r="H73" s="155"/>
      <c r="I73" s="155"/>
      <c r="J73" s="155"/>
      <c r="K73" s="155"/>
      <c r="L73" s="155"/>
      <c r="M73" s="160"/>
      <c r="N73" s="160"/>
    </row>
    <row r="74" ht="13.5" spans="1:15">
      <c r="A74" s="2" t="str">
        <f>'Gene Table'!D74</f>
        <v>hsa-miR-611</v>
      </c>
      <c r="B74" s="156" t="s">
        <v>291</v>
      </c>
      <c r="C74" s="152"/>
      <c r="D74" s="152"/>
      <c r="E74" s="152"/>
      <c r="F74" s="155"/>
      <c r="G74" s="155"/>
      <c r="H74" s="155"/>
      <c r="I74" s="155"/>
      <c r="J74" s="155"/>
      <c r="K74" s="155"/>
      <c r="L74" s="155"/>
      <c r="M74" s="160"/>
      <c r="N74" s="160"/>
      <c r="O74" s="113"/>
    </row>
    <row r="75" ht="13.5" spans="1:14">
      <c r="A75" s="2" t="str">
        <f>'Gene Table'!D75</f>
        <v>hsa-miR-637</v>
      </c>
      <c r="B75" s="154" t="s">
        <v>295</v>
      </c>
      <c r="C75" s="152"/>
      <c r="D75" s="152"/>
      <c r="E75" s="152"/>
      <c r="F75" s="155"/>
      <c r="G75" s="155"/>
      <c r="H75" s="155"/>
      <c r="I75" s="155"/>
      <c r="J75" s="155"/>
      <c r="K75" s="155"/>
      <c r="L75" s="155"/>
      <c r="M75" s="160"/>
      <c r="N75" s="160"/>
    </row>
    <row r="76" ht="13.5" spans="1:15">
      <c r="A76" s="2" t="str">
        <f>'Gene Table'!D76</f>
        <v>hsa-miR-615-5p</v>
      </c>
      <c r="B76" s="156" t="s">
        <v>299</v>
      </c>
      <c r="C76" s="152"/>
      <c r="D76" s="152"/>
      <c r="E76" s="152"/>
      <c r="F76" s="155"/>
      <c r="G76" s="155"/>
      <c r="H76" s="155"/>
      <c r="I76" s="155"/>
      <c r="J76" s="155"/>
      <c r="K76" s="155"/>
      <c r="L76" s="155"/>
      <c r="M76" s="160"/>
      <c r="N76" s="160"/>
      <c r="O76" s="113"/>
    </row>
    <row r="77" ht="13.5" spans="1:14">
      <c r="A77" s="2" t="str">
        <f>'Gene Table'!D77</f>
        <v>hsa-miR-487b</v>
      </c>
      <c r="B77" s="154" t="s">
        <v>303</v>
      </c>
      <c r="C77" s="152"/>
      <c r="D77" s="152"/>
      <c r="E77" s="152"/>
      <c r="F77" s="155"/>
      <c r="G77" s="155"/>
      <c r="H77" s="155"/>
      <c r="I77" s="155"/>
      <c r="J77" s="155"/>
      <c r="K77" s="155"/>
      <c r="L77" s="155"/>
      <c r="M77" s="160"/>
      <c r="N77" s="160"/>
    </row>
    <row r="78" ht="13.5" spans="1:15">
      <c r="A78" s="2" t="str">
        <f>'Gene Table'!D78</f>
        <v>hsa-miR-148a-3p</v>
      </c>
      <c r="B78" s="156" t="s">
        <v>307</v>
      </c>
      <c r="C78" s="152"/>
      <c r="D78" s="152"/>
      <c r="E78" s="152"/>
      <c r="F78" s="155"/>
      <c r="G78" s="155"/>
      <c r="H78" s="155"/>
      <c r="I78" s="155"/>
      <c r="J78" s="155"/>
      <c r="K78" s="155"/>
      <c r="L78" s="155"/>
      <c r="M78" s="160"/>
      <c r="N78" s="160"/>
      <c r="O78" s="113"/>
    </row>
    <row r="79" ht="13.5" spans="1:14">
      <c r="A79" s="2" t="str">
        <f>'Gene Table'!D79</f>
        <v>hsa-miR-146a-5p</v>
      </c>
      <c r="B79" s="154" t="s">
        <v>311</v>
      </c>
      <c r="C79" s="152"/>
      <c r="D79" s="152"/>
      <c r="E79" s="152"/>
      <c r="F79" s="155"/>
      <c r="G79" s="155"/>
      <c r="H79" s="155"/>
      <c r="I79" s="155"/>
      <c r="J79" s="155"/>
      <c r="K79" s="155"/>
      <c r="L79" s="155"/>
      <c r="M79" s="160"/>
      <c r="N79" s="160"/>
    </row>
    <row r="80" ht="13.5" spans="1:15">
      <c r="A80" s="2" t="str">
        <f>'Gene Table'!D80</f>
        <v>hsa-miR-192-5p</v>
      </c>
      <c r="B80" s="156" t="s">
        <v>315</v>
      </c>
      <c r="C80" s="152"/>
      <c r="D80" s="152"/>
      <c r="E80" s="152"/>
      <c r="F80" s="155"/>
      <c r="G80" s="155"/>
      <c r="H80" s="155"/>
      <c r="I80" s="155"/>
      <c r="J80" s="155"/>
      <c r="K80" s="155"/>
      <c r="L80" s="155"/>
      <c r="M80" s="160"/>
      <c r="N80" s="160"/>
      <c r="O80" s="113"/>
    </row>
    <row r="81" ht="13.5" spans="1:14">
      <c r="A81" s="2" t="str">
        <f>'Gene Table'!D81</f>
        <v>hsa-miR-199a-5p</v>
      </c>
      <c r="B81" s="154" t="s">
        <v>319</v>
      </c>
      <c r="C81" s="152"/>
      <c r="D81" s="152"/>
      <c r="E81" s="152"/>
      <c r="F81" s="155"/>
      <c r="G81" s="155"/>
      <c r="H81" s="155"/>
      <c r="I81" s="155"/>
      <c r="J81" s="155"/>
      <c r="K81" s="155"/>
      <c r="L81" s="155"/>
      <c r="M81" s="160"/>
      <c r="N81" s="160"/>
    </row>
    <row r="82" ht="13.5" spans="1:15">
      <c r="A82" s="2" t="str">
        <f>'Gene Table'!D82</f>
        <v>hsa-miR-200c-3p</v>
      </c>
      <c r="B82" s="156" t="s">
        <v>323</v>
      </c>
      <c r="C82" s="152"/>
      <c r="D82" s="152"/>
      <c r="E82" s="152"/>
      <c r="F82" s="155"/>
      <c r="G82" s="155"/>
      <c r="H82" s="155"/>
      <c r="I82" s="155"/>
      <c r="J82" s="155"/>
      <c r="K82" s="155"/>
      <c r="L82" s="155"/>
      <c r="M82" s="160"/>
      <c r="N82" s="160"/>
      <c r="O82" s="113"/>
    </row>
    <row r="83" ht="13.5" spans="1:14">
      <c r="A83" s="2" t="str">
        <f>'Gene Table'!D83</f>
        <v>hsa-miR-29a-3p</v>
      </c>
      <c r="B83" s="154" t="s">
        <v>327</v>
      </c>
      <c r="C83" s="152"/>
      <c r="D83" s="152"/>
      <c r="E83" s="152"/>
      <c r="F83" s="155"/>
      <c r="G83" s="155"/>
      <c r="H83" s="155"/>
      <c r="I83" s="155"/>
      <c r="J83" s="155"/>
      <c r="K83" s="155"/>
      <c r="L83" s="155"/>
      <c r="M83" s="160"/>
      <c r="N83" s="160"/>
    </row>
    <row r="84" ht="13.5" spans="1:15">
      <c r="A84" s="2" t="str">
        <f>'Gene Table'!D84</f>
        <v>hsa-miR-23a-3p</v>
      </c>
      <c r="B84" s="156" t="s">
        <v>331</v>
      </c>
      <c r="C84" s="152"/>
      <c r="D84" s="152"/>
      <c r="E84" s="152"/>
      <c r="F84" s="155"/>
      <c r="G84" s="155"/>
      <c r="H84" s="155"/>
      <c r="I84" s="155"/>
      <c r="J84" s="155"/>
      <c r="K84" s="155"/>
      <c r="L84" s="155"/>
      <c r="M84" s="160"/>
      <c r="N84" s="160"/>
      <c r="O84" s="113"/>
    </row>
    <row r="85" ht="13.5" spans="1:14">
      <c r="A85" s="2" t="str">
        <f>'Gene Table'!D85</f>
        <v>hsa-miR-320a</v>
      </c>
      <c r="B85" s="154" t="s">
        <v>335</v>
      </c>
      <c r="C85" s="152"/>
      <c r="D85" s="152"/>
      <c r="E85" s="152"/>
      <c r="F85" s="155"/>
      <c r="G85" s="155"/>
      <c r="H85" s="155"/>
      <c r="I85" s="155"/>
      <c r="J85" s="155"/>
      <c r="K85" s="155"/>
      <c r="L85" s="155"/>
      <c r="M85" s="160"/>
      <c r="N85" s="160"/>
    </row>
    <row r="86" ht="13.5" spans="1:15">
      <c r="A86" s="2" t="str">
        <f>'Gene Table'!D86</f>
        <v>hsa-miR-133a</v>
      </c>
      <c r="B86" s="156" t="s">
        <v>339</v>
      </c>
      <c r="C86" s="152"/>
      <c r="D86" s="152"/>
      <c r="E86" s="152"/>
      <c r="F86" s="155"/>
      <c r="G86" s="155"/>
      <c r="H86" s="155"/>
      <c r="I86" s="155"/>
      <c r="J86" s="155"/>
      <c r="K86" s="155"/>
      <c r="L86" s="155"/>
      <c r="M86" s="160"/>
      <c r="N86" s="160"/>
      <c r="O86" s="113"/>
    </row>
    <row r="87" ht="13.5" spans="1:14">
      <c r="A87" s="2" t="str">
        <f>'Gene Table'!D87</f>
        <v>NC</v>
      </c>
      <c r="B87" s="154" t="s">
        <v>343</v>
      </c>
      <c r="C87" s="152"/>
      <c r="D87" s="152"/>
      <c r="E87" s="152"/>
      <c r="F87" s="155"/>
      <c r="G87" s="155"/>
      <c r="H87" s="155"/>
      <c r="I87" s="155"/>
      <c r="J87" s="155"/>
      <c r="K87" s="155"/>
      <c r="L87" s="155"/>
      <c r="M87" s="160"/>
      <c r="N87" s="160"/>
    </row>
    <row r="88" ht="13.5" spans="1:15">
      <c r="A88" s="2" t="str">
        <f>'Gene Table'!D88</f>
        <v>NC</v>
      </c>
      <c r="B88" s="156" t="s">
        <v>345</v>
      </c>
      <c r="C88" s="152"/>
      <c r="D88" s="152"/>
      <c r="E88" s="152"/>
      <c r="F88" s="155"/>
      <c r="G88" s="155"/>
      <c r="H88" s="155"/>
      <c r="I88" s="155"/>
      <c r="J88" s="155"/>
      <c r="K88" s="155"/>
      <c r="L88" s="155"/>
      <c r="M88" s="160"/>
      <c r="N88" s="160"/>
      <c r="O88" s="113"/>
    </row>
    <row r="89" ht="13.5" spans="1:14">
      <c r="A89" s="2" t="str">
        <f>'Gene Table'!D89</f>
        <v>HK1</v>
      </c>
      <c r="B89" s="154" t="s">
        <v>346</v>
      </c>
      <c r="C89" s="152"/>
      <c r="D89" s="152"/>
      <c r="E89" s="152"/>
      <c r="F89" s="155"/>
      <c r="G89" s="155"/>
      <c r="H89" s="155"/>
      <c r="I89" s="155"/>
      <c r="J89" s="155"/>
      <c r="K89" s="155"/>
      <c r="L89" s="155"/>
      <c r="M89" s="160"/>
      <c r="N89" s="160"/>
    </row>
    <row r="90" ht="13.5" spans="1:15">
      <c r="A90" s="2" t="str">
        <f>'Gene Table'!D90</f>
        <v>HK2</v>
      </c>
      <c r="B90" s="156" t="s">
        <v>350</v>
      </c>
      <c r="C90" s="152"/>
      <c r="D90" s="152"/>
      <c r="E90" s="152"/>
      <c r="F90" s="155"/>
      <c r="G90" s="155"/>
      <c r="H90" s="155"/>
      <c r="I90" s="155"/>
      <c r="J90" s="155"/>
      <c r="K90" s="155"/>
      <c r="L90" s="155"/>
      <c r="M90" s="160"/>
      <c r="N90" s="160"/>
      <c r="O90" s="113"/>
    </row>
    <row r="91" ht="13.5" spans="1:14">
      <c r="A91" s="2" t="str">
        <f>'Gene Table'!D91</f>
        <v>HK3</v>
      </c>
      <c r="B91" s="154" t="s">
        <v>354</v>
      </c>
      <c r="C91" s="152"/>
      <c r="D91" s="152"/>
      <c r="E91" s="152"/>
      <c r="F91" s="155"/>
      <c r="G91" s="155"/>
      <c r="H91" s="155"/>
      <c r="I91" s="155"/>
      <c r="J91" s="155"/>
      <c r="K91" s="155"/>
      <c r="L91" s="155"/>
      <c r="M91" s="160"/>
      <c r="N91" s="160"/>
    </row>
    <row r="92" ht="13.5" spans="1:15">
      <c r="A92" s="2" t="str">
        <f>'Gene Table'!D92</f>
        <v>HK4</v>
      </c>
      <c r="B92" s="156" t="s">
        <v>358</v>
      </c>
      <c r="C92" s="152"/>
      <c r="D92" s="152"/>
      <c r="E92" s="152"/>
      <c r="F92" s="155"/>
      <c r="G92" s="155"/>
      <c r="H92" s="155"/>
      <c r="I92" s="155"/>
      <c r="J92" s="155"/>
      <c r="K92" s="155"/>
      <c r="L92" s="155"/>
      <c r="M92" s="160"/>
      <c r="N92" s="160"/>
      <c r="O92" s="113"/>
    </row>
    <row r="93" ht="13.5" spans="1:14">
      <c r="A93" s="2" t="str">
        <f>'Gene Table'!D93</f>
        <v>HK5</v>
      </c>
      <c r="B93" s="154" t="s">
        <v>362</v>
      </c>
      <c r="C93" s="152"/>
      <c r="D93" s="152"/>
      <c r="E93" s="152"/>
      <c r="F93" s="155"/>
      <c r="G93" s="155"/>
      <c r="H93" s="155"/>
      <c r="I93" s="155"/>
      <c r="J93" s="155"/>
      <c r="K93" s="155"/>
      <c r="L93" s="155"/>
      <c r="M93" s="160"/>
      <c r="N93" s="160"/>
    </row>
    <row r="94" ht="13.5" spans="1:15">
      <c r="A94" s="2" t="str">
        <f>'Gene Table'!D94</f>
        <v>HK6</v>
      </c>
      <c r="B94" s="156" t="s">
        <v>366</v>
      </c>
      <c r="C94" s="152"/>
      <c r="D94" s="152"/>
      <c r="E94" s="152"/>
      <c r="F94" s="155"/>
      <c r="G94" s="155"/>
      <c r="H94" s="155"/>
      <c r="I94" s="155"/>
      <c r="J94" s="155"/>
      <c r="K94" s="155"/>
      <c r="L94" s="155"/>
      <c r="M94" s="160"/>
      <c r="N94" s="160"/>
      <c r="O94" s="113"/>
    </row>
    <row r="95" ht="13.5" spans="1:14">
      <c r="A95" s="2" t="str">
        <f>'Gene Table'!D95</f>
        <v>RT</v>
      </c>
      <c r="B95" s="154" t="s">
        <v>370</v>
      </c>
      <c r="C95" s="152"/>
      <c r="D95" s="152"/>
      <c r="E95" s="152"/>
      <c r="F95" s="155"/>
      <c r="G95" s="155"/>
      <c r="H95" s="155"/>
      <c r="I95" s="155"/>
      <c r="J95" s="155"/>
      <c r="K95" s="155"/>
      <c r="L95" s="155"/>
      <c r="M95" s="160"/>
      <c r="N95" s="160"/>
    </row>
    <row r="96" ht="13.5" spans="1:15">
      <c r="A96" s="2" t="str">
        <f>'Gene Table'!D96</f>
        <v>RT</v>
      </c>
      <c r="B96" s="156" t="s">
        <v>372</v>
      </c>
      <c r="C96" s="152"/>
      <c r="D96" s="152"/>
      <c r="E96" s="152"/>
      <c r="F96" s="155"/>
      <c r="G96" s="155"/>
      <c r="H96" s="155"/>
      <c r="I96" s="155"/>
      <c r="J96" s="155"/>
      <c r="K96" s="155"/>
      <c r="L96" s="155"/>
      <c r="M96" s="160"/>
      <c r="N96" s="160"/>
      <c r="O96" s="113"/>
    </row>
    <row r="97" ht="13.5" spans="1:14">
      <c r="A97" s="2" t="str">
        <f>'Gene Table'!D97</f>
        <v>PCR</v>
      </c>
      <c r="B97" s="154" t="s">
        <v>373</v>
      </c>
      <c r="C97" s="152"/>
      <c r="D97" s="152"/>
      <c r="E97" s="152"/>
      <c r="F97" s="166"/>
      <c r="G97" s="166"/>
      <c r="H97" s="166"/>
      <c r="I97" s="166"/>
      <c r="J97" s="166"/>
      <c r="K97" s="166"/>
      <c r="L97" s="166"/>
      <c r="M97" s="160"/>
      <c r="N97" s="160"/>
    </row>
    <row r="98" ht="13.5" spans="1:15">
      <c r="A98" s="2" t="str">
        <f>'Gene Table'!D98</f>
        <v>PCR</v>
      </c>
      <c r="B98" s="156" t="s">
        <v>375</v>
      </c>
      <c r="C98" s="152"/>
      <c r="D98" s="152"/>
      <c r="E98" s="152"/>
      <c r="F98" s="166"/>
      <c r="G98" s="166"/>
      <c r="H98" s="166"/>
      <c r="I98" s="166"/>
      <c r="J98" s="166"/>
      <c r="K98" s="166"/>
      <c r="L98" s="166"/>
      <c r="M98" s="160"/>
      <c r="N98" s="160"/>
      <c r="O98" s="113"/>
    </row>
    <row r="100" spans="1:14">
      <c r="A100" s="167" t="s">
        <v>398</v>
      </c>
      <c r="B100" s="168"/>
      <c r="C100" s="168"/>
      <c r="D100" s="168"/>
      <c r="E100" s="168"/>
      <c r="F100" s="168"/>
      <c r="G100" s="168"/>
      <c r="H100" s="168"/>
      <c r="I100" s="168"/>
      <c r="J100" s="168"/>
      <c r="K100" s="168"/>
      <c r="L100" s="168"/>
      <c r="M100" s="168"/>
      <c r="N100" s="171"/>
    </row>
  </sheetData>
  <mergeCells count="9">
    <mergeCell ref="C1:N1"/>
    <mergeCell ref="Q1:Z1"/>
    <mergeCell ref="P7:AB7"/>
    <mergeCell ref="A100:N100"/>
    <mergeCell ref="A1:A2"/>
    <mergeCell ref="B1:B2"/>
    <mergeCell ref="P1:P2"/>
    <mergeCell ref="AA1:AA2"/>
    <mergeCell ref="AB1:AB2"/>
  </mergeCells>
  <conditionalFormatting sqref="C3:M98">
    <cfRule type="cellIs" dxfId="0" priority="9" stopIfTrue="1" operator="greaterThanOrEqual">
      <formula>35</formula>
    </cfRule>
    <cfRule type="cellIs" dxfId="0" priority="10" stopIfTrue="1" operator="equal">
      <formula>0</formula>
    </cfRule>
  </conditionalFormatting>
  <conditionalFormatting sqref="C3:L98">
    <cfRule type="cellIs" dxfId="0" priority="7" stopIfTrue="1" operator="greaterThanOrEqual">
      <formula>35</formula>
    </cfRule>
    <cfRule type="cellIs" dxfId="0" priority="8" stopIfTrue="1" operator="equal">
      <formula>0</formula>
    </cfRule>
    <cfRule type="cellIs" dxfId="0" priority="5" stopIfTrue="1" operator="greaterThanOrEqual">
      <formula>35</formula>
    </cfRule>
    <cfRule type="cellIs" dxfId="0" priority="6" stopIfTrue="1" operator="equal">
      <formula>0</formula>
    </cfRule>
  </conditionalFormatting>
  <conditionalFormatting sqref="C87:E88">
    <cfRule type="cellIs" dxfId="0" priority="3" stopIfTrue="1" operator="greaterThanOrEqual">
      <formula>35</formula>
    </cfRule>
    <cfRule type="cellIs" dxfId="0" priority="4" stopIfTrue="1" operator="equal">
      <formula>0</formula>
    </cfRule>
    <cfRule type="cellIs" dxfId="0" priority="1" stopIfTrue="1" operator="greaterThanOrEqual">
      <formula>35</formula>
    </cfRule>
    <cfRule type="cellIs" dxfId="0" priority="2" stopIfTrue="1" operator="equal">
      <formula>0</formula>
    </cfRule>
  </conditionalFormatting>
  <pageMargins left="0.75" right="0.75" top="1" bottom="1" header="0.5" footer="0.5"/>
  <pageSetup paperSize="1" orientation="landscape"/>
  <headerFooter alignWithMargins="0"/>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09"/>
  <sheetViews>
    <sheetView workbookViewId="0">
      <pane ySplit="2" topLeftCell="A3" activePane="bottomLeft" state="frozen"/>
      <selection/>
      <selection pane="bottomLeft" activeCell="O5" sqref="O5"/>
    </sheetView>
  </sheetViews>
  <sheetFormatPr defaultColWidth="9" defaultRowHeight="12.75"/>
  <cols>
    <col min="1" max="1" width="18.1428571428571" customWidth="1"/>
    <col min="2" max="2" width="6.71428571428571" style="1" customWidth="1"/>
    <col min="3" max="14" width="6.71428571428571" customWidth="1"/>
    <col min="15" max="15" width="8.71428571428571" customWidth="1"/>
    <col min="16" max="16" width="15.7142857142857" customWidth="1"/>
    <col min="17" max="26" width="5.71428571428571" customWidth="1"/>
    <col min="27" max="28" width="6.71428571428571" customWidth="1"/>
  </cols>
  <sheetData>
    <row r="1" ht="16.5" spans="1:28">
      <c r="A1" s="131" t="s">
        <v>376</v>
      </c>
      <c r="B1" s="131" t="s">
        <v>377</v>
      </c>
      <c r="C1" s="16" t="str">
        <f>Results!D2</f>
        <v>Control Sample</v>
      </c>
      <c r="D1" s="65"/>
      <c r="E1" s="65"/>
      <c r="F1" s="65"/>
      <c r="G1" s="65"/>
      <c r="H1" s="65"/>
      <c r="I1" s="65"/>
      <c r="J1" s="65"/>
      <c r="K1" s="65"/>
      <c r="L1" s="65"/>
      <c r="M1" s="157"/>
      <c r="N1" s="158"/>
      <c r="P1" s="6" t="s">
        <v>378</v>
      </c>
      <c r="Q1" s="16" t="s">
        <v>379</v>
      </c>
      <c r="R1" s="65"/>
      <c r="S1" s="65"/>
      <c r="T1" s="65"/>
      <c r="U1" s="65"/>
      <c r="V1" s="65"/>
      <c r="W1" s="65"/>
      <c r="X1" s="65"/>
      <c r="Y1" s="65"/>
      <c r="Z1" s="66"/>
      <c r="AA1" s="6" t="s">
        <v>380</v>
      </c>
      <c r="AB1" s="6" t="s">
        <v>381</v>
      </c>
    </row>
    <row r="2" ht="13.5" spans="1:28">
      <c r="A2" s="131"/>
      <c r="B2" s="131"/>
      <c r="C2" s="150" t="s">
        <v>382</v>
      </c>
      <c r="D2" s="150" t="s">
        <v>383</v>
      </c>
      <c r="E2" s="150" t="s">
        <v>384</v>
      </c>
      <c r="F2" s="150" t="s">
        <v>385</v>
      </c>
      <c r="G2" s="150" t="s">
        <v>386</v>
      </c>
      <c r="H2" s="150" t="s">
        <v>387</v>
      </c>
      <c r="I2" s="150" t="s">
        <v>388</v>
      </c>
      <c r="J2" s="150" t="s">
        <v>389</v>
      </c>
      <c r="K2" s="150" t="s">
        <v>390</v>
      </c>
      <c r="L2" s="150" t="s">
        <v>391</v>
      </c>
      <c r="M2" s="16" t="s">
        <v>380</v>
      </c>
      <c r="N2" s="8" t="s">
        <v>392</v>
      </c>
      <c r="P2" s="96"/>
      <c r="Q2" s="150" t="s">
        <v>382</v>
      </c>
      <c r="R2" s="150" t="s">
        <v>383</v>
      </c>
      <c r="S2" s="150" t="s">
        <v>384</v>
      </c>
      <c r="T2" s="150" t="s">
        <v>385</v>
      </c>
      <c r="U2" s="150" t="s">
        <v>386</v>
      </c>
      <c r="V2" s="150" t="s">
        <v>387</v>
      </c>
      <c r="W2" s="150" t="s">
        <v>388</v>
      </c>
      <c r="X2" s="150" t="s">
        <v>389</v>
      </c>
      <c r="Y2" s="150" t="s">
        <v>390</v>
      </c>
      <c r="Z2" s="150" t="s">
        <v>391</v>
      </c>
      <c r="AA2" s="96"/>
      <c r="AB2" s="96"/>
    </row>
    <row r="3" ht="13.5" spans="1:28">
      <c r="A3" s="2" t="str">
        <f>'Gene Table'!D3</f>
        <v>hsa-miR-16-5p</v>
      </c>
      <c r="B3" s="154" t="s">
        <v>7</v>
      </c>
      <c r="C3" s="152"/>
      <c r="D3" s="152"/>
      <c r="E3" s="152"/>
      <c r="F3" s="155"/>
      <c r="G3" s="155"/>
      <c r="H3" s="155"/>
      <c r="I3" s="155"/>
      <c r="J3" s="155"/>
      <c r="K3" s="155"/>
      <c r="L3" s="155"/>
      <c r="M3" s="159"/>
      <c r="N3" s="160"/>
      <c r="P3" s="81" t="s">
        <v>393</v>
      </c>
      <c r="Q3" s="2" t="str">
        <f>IF(COUNTIF(C$3:C$98,"&lt;35")=0,"",COUNTIF(C$3:C$98,"&lt;25")-COUNTIF(C$3:C$98,"=0"))</f>
        <v/>
      </c>
      <c r="R3" s="2" t="str">
        <f t="shared" ref="R3:Z3" si="0">IF(COUNTIF(D$3:D$98,"&lt;35")=0,"",COUNTIF(D$3:D$98,"&lt;25")-COUNTIF(D$3:D$98,"=0"))</f>
        <v/>
      </c>
      <c r="S3" s="2" t="str">
        <f t="shared" si="0"/>
        <v/>
      </c>
      <c r="T3" s="2" t="str">
        <f t="shared" si="0"/>
        <v/>
      </c>
      <c r="U3" s="2" t="str">
        <f t="shared" si="0"/>
        <v/>
      </c>
      <c r="V3" s="2" t="str">
        <f t="shared" si="0"/>
        <v/>
      </c>
      <c r="W3" s="2" t="str">
        <f t="shared" si="0"/>
        <v/>
      </c>
      <c r="X3" s="2" t="str">
        <f t="shared" si="0"/>
        <v/>
      </c>
      <c r="Y3" s="2" t="str">
        <f t="shared" si="0"/>
        <v/>
      </c>
      <c r="Z3" s="2" t="str">
        <f t="shared" si="0"/>
        <v/>
      </c>
      <c r="AA3" s="162" t="e">
        <f>AVERAGE(Q3:Z3)</f>
        <v>#DIV/0!</v>
      </c>
      <c r="AB3" s="163" t="e">
        <f>STDEV(Q3:Z3)</f>
        <v>#DIV/0!</v>
      </c>
    </row>
    <row r="4" ht="13.5" spans="1:28">
      <c r="A4" s="2" t="str">
        <f>'Gene Table'!D4</f>
        <v>hsa-miR-124-3p</v>
      </c>
      <c r="B4" s="156" t="s">
        <v>11</v>
      </c>
      <c r="C4" s="152"/>
      <c r="D4" s="152"/>
      <c r="E4" s="152"/>
      <c r="F4" s="155"/>
      <c r="G4" s="155"/>
      <c r="H4" s="155"/>
      <c r="I4" s="155"/>
      <c r="J4" s="155"/>
      <c r="K4" s="155"/>
      <c r="L4" s="155"/>
      <c r="M4" s="159"/>
      <c r="N4" s="160"/>
      <c r="P4" s="81" t="s">
        <v>394</v>
      </c>
      <c r="Q4" s="2" t="str">
        <f>IF(COUNTIF(C$3:C$98,"&lt;35")=0,"",COUNTIF(C$3:C$98,"&lt;30")-Q3-COUNTIF(C$3:C$98,"=0"))</f>
        <v/>
      </c>
      <c r="R4" s="2" t="str">
        <f t="shared" ref="R4:Z4" si="1">IF(COUNTIF(D$3:D$98,"&lt;35")=0,"",COUNTIF(D$3:D$98,"&lt;30")-R3-COUNTIF(D$3:D$98,"=0"))</f>
        <v/>
      </c>
      <c r="S4" s="2" t="str">
        <f t="shared" si="1"/>
        <v/>
      </c>
      <c r="T4" s="2" t="str">
        <f t="shared" si="1"/>
        <v/>
      </c>
      <c r="U4" s="2" t="str">
        <f t="shared" si="1"/>
        <v/>
      </c>
      <c r="V4" s="2" t="str">
        <f t="shared" si="1"/>
        <v/>
      </c>
      <c r="W4" s="2" t="str">
        <f t="shared" si="1"/>
        <v/>
      </c>
      <c r="X4" s="2" t="str">
        <f t="shared" si="1"/>
        <v/>
      </c>
      <c r="Y4" s="2" t="str">
        <f t="shared" si="1"/>
        <v/>
      </c>
      <c r="Z4" s="2" t="str">
        <f t="shared" si="1"/>
        <v/>
      </c>
      <c r="AA4" s="162" t="e">
        <f>AVERAGE(Q4:Z4)</f>
        <v>#DIV/0!</v>
      </c>
      <c r="AB4" s="163" t="e">
        <f>STDEV(Q4:Z4)</f>
        <v>#DIV/0!</v>
      </c>
    </row>
    <row r="5" ht="13.5" spans="1:28">
      <c r="A5" s="2" t="str">
        <f>'Gene Table'!D5</f>
        <v>hsa-miR-154-5p</v>
      </c>
      <c r="B5" s="154" t="s">
        <v>15</v>
      </c>
      <c r="C5" s="152"/>
      <c r="D5" s="152"/>
      <c r="E5" s="152"/>
      <c r="F5" s="155"/>
      <c r="G5" s="155"/>
      <c r="H5" s="155"/>
      <c r="I5" s="155"/>
      <c r="J5" s="155"/>
      <c r="K5" s="155"/>
      <c r="L5" s="155"/>
      <c r="M5" s="159"/>
      <c r="N5" s="160"/>
      <c r="P5" s="81" t="s">
        <v>395</v>
      </c>
      <c r="Q5" s="2" t="str">
        <f>IF(COUNTIF(C$3:C$98,"&lt;35")=0,"",COUNTIF(C$3:C$98,"&lt;35")-SUM(Q3:Q4)-COUNTIF(C$3:C$98,"=0"))</f>
        <v/>
      </c>
      <c r="R5" s="2" t="str">
        <f t="shared" ref="R5:Z5" si="2">IF(COUNTIF(D$3:D$98,"&lt;35")=0,"",COUNTIF(D$3:D$98,"&lt;35")-SUM(R3:R4)-COUNTIF(D$3:D$98,"=0"))</f>
        <v/>
      </c>
      <c r="S5" s="2" t="str">
        <f t="shared" si="2"/>
        <v/>
      </c>
      <c r="T5" s="2" t="str">
        <f t="shared" si="2"/>
        <v/>
      </c>
      <c r="U5" s="2" t="str">
        <f t="shared" si="2"/>
        <v/>
      </c>
      <c r="V5" s="2" t="str">
        <f t="shared" si="2"/>
        <v/>
      </c>
      <c r="W5" s="2" t="str">
        <f t="shared" si="2"/>
        <v/>
      </c>
      <c r="X5" s="2" t="str">
        <f t="shared" si="2"/>
        <v/>
      </c>
      <c r="Y5" s="2" t="str">
        <f t="shared" si="2"/>
        <v/>
      </c>
      <c r="Z5" s="2" t="str">
        <f t="shared" si="2"/>
        <v/>
      </c>
      <c r="AA5" s="162" t="e">
        <f>AVERAGE(Q5:Z5)</f>
        <v>#DIV/0!</v>
      </c>
      <c r="AB5" s="163" t="e">
        <f>STDEV(Q5:Z5)</f>
        <v>#DIV/0!</v>
      </c>
    </row>
    <row r="6" ht="13.5" spans="1:28">
      <c r="A6" s="2" t="str">
        <f>'Gene Table'!D6</f>
        <v>hsa-miR-26a-5p</v>
      </c>
      <c r="B6" s="156" t="s">
        <v>19</v>
      </c>
      <c r="C6" s="152"/>
      <c r="D6" s="152"/>
      <c r="E6" s="152"/>
      <c r="F6" s="155"/>
      <c r="G6" s="155"/>
      <c r="H6" s="155"/>
      <c r="I6" s="155"/>
      <c r="J6" s="155"/>
      <c r="K6" s="155"/>
      <c r="L6" s="155"/>
      <c r="M6" s="159"/>
      <c r="N6" s="160"/>
      <c r="P6" s="81" t="s">
        <v>396</v>
      </c>
      <c r="Q6" s="2" t="str">
        <f>IF(COUNTIF(C$3:C$98,"&lt;40")=0,"",COUNTIF(C$3:C$98,"N/A")+COUNTBLANK(C$3:C$98)+COUNTIF(C$3:C$98,"&gt;=35")+COUNTIF(C$3:C$98,"=0")+COUNTIF(C$3:C$98,"Undetermined"))</f>
        <v/>
      </c>
      <c r="R6" s="2" t="str">
        <f t="shared" ref="R6:Z6" si="3">IF(COUNTIF(D$3:D$98,"&lt;40")=0,"",COUNTIF(D$3:D$98,"N/A")+COUNTBLANK(D$3:D$98)+COUNTIF(D$3:D$98,"&gt;=35")+COUNTIF(D$3:D$98,"=0")+COUNTIF(D$3:D$98,"Undetermined"))</f>
        <v/>
      </c>
      <c r="S6" s="2" t="str">
        <f t="shared" si="3"/>
        <v/>
      </c>
      <c r="T6" s="2" t="str">
        <f t="shared" si="3"/>
        <v/>
      </c>
      <c r="U6" s="2" t="str">
        <f t="shared" si="3"/>
        <v/>
      </c>
      <c r="V6" s="2" t="str">
        <f t="shared" si="3"/>
        <v/>
      </c>
      <c r="W6" s="2" t="str">
        <f t="shared" si="3"/>
        <v/>
      </c>
      <c r="X6" s="2" t="str">
        <f t="shared" si="3"/>
        <v/>
      </c>
      <c r="Y6" s="2" t="str">
        <f t="shared" si="3"/>
        <v/>
      </c>
      <c r="Z6" s="2" t="str">
        <f t="shared" si="3"/>
        <v/>
      </c>
      <c r="AA6" s="162" t="e">
        <f>AVERAGE(Q6:Z6)</f>
        <v>#DIV/0!</v>
      </c>
      <c r="AB6" s="163" t="e">
        <f>STDEV(Q6:Z6)</f>
        <v>#DIV/0!</v>
      </c>
    </row>
    <row r="7" ht="17.25" spans="1:28">
      <c r="A7" s="2" t="str">
        <f>'Gene Table'!D7</f>
        <v>hsa-miR-15b-5p</v>
      </c>
      <c r="B7" s="154" t="s">
        <v>23</v>
      </c>
      <c r="C7" s="152"/>
      <c r="D7" s="152"/>
      <c r="E7" s="152"/>
      <c r="F7" s="155"/>
      <c r="G7" s="155"/>
      <c r="H7" s="155"/>
      <c r="I7" s="155"/>
      <c r="J7" s="155"/>
      <c r="K7" s="155"/>
      <c r="L7" s="155"/>
      <c r="M7" s="159"/>
      <c r="N7" s="160"/>
      <c r="P7" s="16" t="s">
        <v>397</v>
      </c>
      <c r="Q7" s="65"/>
      <c r="R7" s="65"/>
      <c r="S7" s="65"/>
      <c r="T7" s="65"/>
      <c r="U7" s="65"/>
      <c r="V7" s="65"/>
      <c r="W7" s="65"/>
      <c r="X7" s="65"/>
      <c r="Y7" s="65"/>
      <c r="Z7" s="65"/>
      <c r="AA7" s="65"/>
      <c r="AB7" s="66"/>
    </row>
    <row r="8" ht="13.5" spans="1:28">
      <c r="A8" s="2" t="str">
        <f>'Gene Table'!D8</f>
        <v>hsa-miR-208a</v>
      </c>
      <c r="B8" s="156" t="s">
        <v>27</v>
      </c>
      <c r="C8" s="152"/>
      <c r="D8" s="152"/>
      <c r="E8" s="152"/>
      <c r="F8" s="155"/>
      <c r="G8" s="155"/>
      <c r="H8" s="155"/>
      <c r="I8" s="155"/>
      <c r="J8" s="155"/>
      <c r="K8" s="155"/>
      <c r="L8" s="155"/>
      <c r="M8" s="159"/>
      <c r="N8" s="160"/>
      <c r="P8" s="81" t="s">
        <v>393</v>
      </c>
      <c r="Q8" s="161" t="str">
        <f t="shared" ref="Q8:AA8" si="4">IF(Q3="","",Q3/SUM(Q$3:Q$6))</f>
        <v/>
      </c>
      <c r="R8" s="161" t="str">
        <f t="shared" si="4"/>
        <v/>
      </c>
      <c r="S8" s="161" t="str">
        <f t="shared" si="4"/>
        <v/>
      </c>
      <c r="T8" s="161" t="str">
        <f t="shared" si="4"/>
        <v/>
      </c>
      <c r="U8" s="161" t="str">
        <f t="shared" si="4"/>
        <v/>
      </c>
      <c r="V8" s="161" t="str">
        <f t="shared" si="4"/>
        <v/>
      </c>
      <c r="W8" s="161" t="str">
        <f t="shared" si="4"/>
        <v/>
      </c>
      <c r="X8" s="161" t="str">
        <f t="shared" si="4"/>
        <v/>
      </c>
      <c r="Y8" s="161" t="str">
        <f t="shared" si="4"/>
        <v/>
      </c>
      <c r="Z8" s="164" t="str">
        <f t="shared" si="4"/>
        <v/>
      </c>
      <c r="AA8" s="165" t="e">
        <f t="shared" si="4"/>
        <v>#DIV/0!</v>
      </c>
      <c r="AB8" s="165" t="e">
        <f>STDEV(Q8:Z8)</f>
        <v>#DIV/0!</v>
      </c>
    </row>
    <row r="9" ht="13.5" spans="1:28">
      <c r="A9" s="2" t="str">
        <f>'Gene Table'!D9</f>
        <v>hsa-miR-208b</v>
      </c>
      <c r="B9" s="154" t="s">
        <v>31</v>
      </c>
      <c r="C9" s="152"/>
      <c r="D9" s="152"/>
      <c r="E9" s="152"/>
      <c r="F9" s="155"/>
      <c r="G9" s="155"/>
      <c r="H9" s="155"/>
      <c r="I9" s="155"/>
      <c r="J9" s="155"/>
      <c r="K9" s="155"/>
      <c r="L9" s="155"/>
      <c r="M9" s="159"/>
      <c r="N9" s="160"/>
      <c r="P9" s="81" t="s">
        <v>394</v>
      </c>
      <c r="Q9" s="161" t="str">
        <f t="shared" ref="Q9:AA9" si="5">IF(Q4="","",Q4/SUM(Q$3:Q$6))</f>
        <v/>
      </c>
      <c r="R9" s="161" t="str">
        <f t="shared" si="5"/>
        <v/>
      </c>
      <c r="S9" s="161" t="str">
        <f t="shared" si="5"/>
        <v/>
      </c>
      <c r="T9" s="161" t="str">
        <f t="shared" si="5"/>
        <v/>
      </c>
      <c r="U9" s="161" t="str">
        <f t="shared" si="5"/>
        <v/>
      </c>
      <c r="V9" s="161" t="str">
        <f t="shared" si="5"/>
        <v/>
      </c>
      <c r="W9" s="161" t="str">
        <f t="shared" si="5"/>
        <v/>
      </c>
      <c r="X9" s="161" t="str">
        <f t="shared" si="5"/>
        <v/>
      </c>
      <c r="Y9" s="161" t="str">
        <f t="shared" si="5"/>
        <v/>
      </c>
      <c r="Z9" s="164" t="str">
        <f t="shared" si="5"/>
        <v/>
      </c>
      <c r="AA9" s="165" t="e">
        <f t="shared" si="5"/>
        <v>#DIV/0!</v>
      </c>
      <c r="AB9" s="165" t="e">
        <f>STDEV(Q9:Z9)</f>
        <v>#DIV/0!</v>
      </c>
    </row>
    <row r="10" ht="13.5" spans="1:28">
      <c r="A10" s="2" t="str">
        <f>'Gene Table'!D10</f>
        <v>hsa-miR-21-5p</v>
      </c>
      <c r="B10" s="156" t="s">
        <v>35</v>
      </c>
      <c r="C10" s="152"/>
      <c r="D10" s="152"/>
      <c r="E10" s="152"/>
      <c r="F10" s="155"/>
      <c r="G10" s="155"/>
      <c r="H10" s="155"/>
      <c r="I10" s="155"/>
      <c r="J10" s="155"/>
      <c r="K10" s="155"/>
      <c r="L10" s="155"/>
      <c r="M10" s="159"/>
      <c r="N10" s="160"/>
      <c r="P10" s="81" t="s">
        <v>395</v>
      </c>
      <c r="Q10" s="161" t="str">
        <f t="shared" ref="Q10:AA10" si="6">IF(Q5="","",Q5/SUM(Q$3:Q$6))</f>
        <v/>
      </c>
      <c r="R10" s="161" t="str">
        <f t="shared" si="6"/>
        <v/>
      </c>
      <c r="S10" s="161" t="str">
        <f t="shared" si="6"/>
        <v/>
      </c>
      <c r="T10" s="161" t="str">
        <f t="shared" si="6"/>
        <v/>
      </c>
      <c r="U10" s="161" t="str">
        <f t="shared" si="6"/>
        <v/>
      </c>
      <c r="V10" s="161" t="str">
        <f t="shared" si="6"/>
        <v/>
      </c>
      <c r="W10" s="161" t="str">
        <f t="shared" si="6"/>
        <v/>
      </c>
      <c r="X10" s="161" t="str">
        <f t="shared" si="6"/>
        <v/>
      </c>
      <c r="Y10" s="161" t="str">
        <f t="shared" si="6"/>
        <v/>
      </c>
      <c r="Z10" s="164" t="str">
        <f t="shared" si="6"/>
        <v/>
      </c>
      <c r="AA10" s="165" t="e">
        <f t="shared" si="6"/>
        <v>#DIV/0!</v>
      </c>
      <c r="AB10" s="165" t="e">
        <f>STDEV(Q10:Z10)</f>
        <v>#DIV/0!</v>
      </c>
    </row>
    <row r="11" ht="13.5" spans="1:28">
      <c r="A11" s="2" t="str">
        <f>'Gene Table'!D11</f>
        <v>hsa-miR-210</v>
      </c>
      <c r="B11" s="154" t="s">
        <v>39</v>
      </c>
      <c r="C11" s="152"/>
      <c r="D11" s="152"/>
      <c r="E11" s="152"/>
      <c r="F11" s="155"/>
      <c r="G11" s="155"/>
      <c r="H11" s="155"/>
      <c r="I11" s="155"/>
      <c r="J11" s="155"/>
      <c r="K11" s="155"/>
      <c r="L11" s="155"/>
      <c r="M11" s="159"/>
      <c r="N11" s="160"/>
      <c r="P11" s="81" t="s">
        <v>396</v>
      </c>
      <c r="Q11" s="161" t="str">
        <f t="shared" ref="Q11:AA11" si="7">IF(Q6="","",Q6/SUM(Q$3:Q$6))</f>
        <v/>
      </c>
      <c r="R11" s="161" t="str">
        <f t="shared" si="7"/>
        <v/>
      </c>
      <c r="S11" s="161" t="str">
        <f t="shared" si="7"/>
        <v/>
      </c>
      <c r="T11" s="161" t="str">
        <f t="shared" si="7"/>
        <v/>
      </c>
      <c r="U11" s="161" t="str">
        <f t="shared" si="7"/>
        <v/>
      </c>
      <c r="V11" s="161" t="str">
        <f t="shared" si="7"/>
        <v/>
      </c>
      <c r="W11" s="161" t="str">
        <f t="shared" si="7"/>
        <v/>
      </c>
      <c r="X11" s="161" t="str">
        <f t="shared" si="7"/>
        <v/>
      </c>
      <c r="Y11" s="161" t="str">
        <f t="shared" si="7"/>
        <v/>
      </c>
      <c r="Z11" s="164" t="str">
        <f t="shared" si="7"/>
        <v/>
      </c>
      <c r="AA11" s="165" t="e">
        <f t="shared" si="7"/>
        <v>#DIV/0!</v>
      </c>
      <c r="AB11" s="165" t="e">
        <f>STDEV(Q11:Z11)</f>
        <v>#DIV/0!</v>
      </c>
    </row>
    <row r="12" ht="13.5" spans="1:14">
      <c r="A12" s="2" t="str">
        <f>'Gene Table'!D12</f>
        <v>hsa-miR-24-3p</v>
      </c>
      <c r="B12" s="156" t="s">
        <v>43</v>
      </c>
      <c r="C12" s="152"/>
      <c r="D12" s="152"/>
      <c r="E12" s="152"/>
      <c r="F12" s="155"/>
      <c r="G12" s="155"/>
      <c r="H12" s="155"/>
      <c r="I12" s="155"/>
      <c r="J12" s="155"/>
      <c r="K12" s="155"/>
      <c r="L12" s="155"/>
      <c r="M12" s="159"/>
      <c r="N12" s="160"/>
    </row>
    <row r="13" ht="13.5" spans="1:14">
      <c r="A13" s="2" t="str">
        <f>'Gene Table'!D13</f>
        <v>hsa-miR-423-3p</v>
      </c>
      <c r="B13" s="154" t="s">
        <v>47</v>
      </c>
      <c r="C13" s="152"/>
      <c r="D13" s="152"/>
      <c r="E13" s="152"/>
      <c r="F13" s="155"/>
      <c r="G13" s="155"/>
      <c r="H13" s="155"/>
      <c r="I13" s="155"/>
      <c r="J13" s="155"/>
      <c r="K13" s="155"/>
      <c r="L13" s="155"/>
      <c r="M13" s="159"/>
      <c r="N13" s="160"/>
    </row>
    <row r="14" ht="13.5" spans="1:14">
      <c r="A14" s="2" t="str">
        <f>'Gene Table'!D14</f>
        <v>hsa-miR-126-3p</v>
      </c>
      <c r="B14" s="156" t="s">
        <v>51</v>
      </c>
      <c r="C14" s="152"/>
      <c r="D14" s="152"/>
      <c r="E14" s="152"/>
      <c r="F14" s="155"/>
      <c r="G14" s="155"/>
      <c r="H14" s="155"/>
      <c r="I14" s="155"/>
      <c r="J14" s="155"/>
      <c r="K14" s="155"/>
      <c r="L14" s="155"/>
      <c r="M14" s="159"/>
      <c r="N14" s="160"/>
    </row>
    <row r="15" ht="13.5" spans="1:14">
      <c r="A15" s="2" t="str">
        <f>'Gene Table'!D15</f>
        <v>hsa-miR-132-3p</v>
      </c>
      <c r="B15" s="154" t="s">
        <v>55</v>
      </c>
      <c r="C15" s="152"/>
      <c r="D15" s="152"/>
      <c r="E15" s="152"/>
      <c r="F15" s="155"/>
      <c r="G15" s="155"/>
      <c r="H15" s="155"/>
      <c r="I15" s="155"/>
      <c r="J15" s="155"/>
      <c r="K15" s="155"/>
      <c r="L15" s="155"/>
      <c r="M15" s="159"/>
      <c r="N15" s="160"/>
    </row>
    <row r="16" ht="13.5" spans="1:14">
      <c r="A16" s="2" t="str">
        <f>'Gene Table'!D16</f>
        <v>hsa-miR-134</v>
      </c>
      <c r="B16" s="156" t="s">
        <v>59</v>
      </c>
      <c r="C16" s="152"/>
      <c r="D16" s="152"/>
      <c r="E16" s="152"/>
      <c r="F16" s="155"/>
      <c r="G16" s="155"/>
      <c r="H16" s="155"/>
      <c r="I16" s="155"/>
      <c r="J16" s="155"/>
      <c r="K16" s="155"/>
      <c r="L16" s="155"/>
      <c r="M16" s="159"/>
      <c r="N16" s="160"/>
    </row>
    <row r="17" ht="13.5" spans="1:14">
      <c r="A17" s="2" t="str">
        <f>'Gene Table'!D17</f>
        <v>hsa-miR-142-5p</v>
      </c>
      <c r="B17" s="154" t="s">
        <v>63</v>
      </c>
      <c r="C17" s="152"/>
      <c r="D17" s="152"/>
      <c r="E17" s="152"/>
      <c r="F17" s="155"/>
      <c r="G17" s="155"/>
      <c r="H17" s="155"/>
      <c r="I17" s="155"/>
      <c r="J17" s="155"/>
      <c r="K17" s="155"/>
      <c r="L17" s="155"/>
      <c r="M17" s="159"/>
      <c r="N17" s="160"/>
    </row>
    <row r="18" ht="13.5" spans="1:14">
      <c r="A18" s="2" t="str">
        <f>'Gene Table'!D18</f>
        <v>hsa-miR-185-5p</v>
      </c>
      <c r="B18" s="156" t="s">
        <v>67</v>
      </c>
      <c r="C18" s="152"/>
      <c r="D18" s="152"/>
      <c r="E18" s="152"/>
      <c r="F18" s="155"/>
      <c r="G18" s="155"/>
      <c r="H18" s="155"/>
      <c r="I18" s="155"/>
      <c r="J18" s="155"/>
      <c r="K18" s="155"/>
      <c r="L18" s="155"/>
      <c r="M18" s="159"/>
      <c r="N18" s="160"/>
    </row>
    <row r="19" ht="13.5" spans="1:14">
      <c r="A19" s="2" t="str">
        <f>'Gene Table'!D19</f>
        <v>hsa-miR-195-5p</v>
      </c>
      <c r="B19" s="154" t="s">
        <v>71</v>
      </c>
      <c r="C19" s="152"/>
      <c r="D19" s="152"/>
      <c r="E19" s="152"/>
      <c r="F19" s="155"/>
      <c r="G19" s="155"/>
      <c r="H19" s="155"/>
      <c r="I19" s="155"/>
      <c r="J19" s="155"/>
      <c r="K19" s="155"/>
      <c r="L19" s="155"/>
      <c r="M19" s="159"/>
      <c r="N19" s="160"/>
    </row>
    <row r="20" ht="13.5" spans="1:14">
      <c r="A20" s="2" t="str">
        <f>'Gene Table'!D20</f>
        <v>hsa-miR-221-3p</v>
      </c>
      <c r="B20" s="156" t="s">
        <v>75</v>
      </c>
      <c r="C20" s="152"/>
      <c r="D20" s="152"/>
      <c r="E20" s="152"/>
      <c r="F20" s="155"/>
      <c r="G20" s="155"/>
      <c r="H20" s="155"/>
      <c r="I20" s="155"/>
      <c r="J20" s="155"/>
      <c r="K20" s="155"/>
      <c r="L20" s="155"/>
      <c r="M20" s="159"/>
      <c r="N20" s="160"/>
    </row>
    <row r="21" ht="13.5" spans="1:14">
      <c r="A21" s="2" t="str">
        <f>'Gene Table'!D21</f>
        <v>hsa-miR-223-3p</v>
      </c>
      <c r="B21" s="154" t="s">
        <v>79</v>
      </c>
      <c r="C21" s="152"/>
      <c r="D21" s="152"/>
      <c r="E21" s="152"/>
      <c r="F21" s="155"/>
      <c r="G21" s="155"/>
      <c r="H21" s="155"/>
      <c r="I21" s="155"/>
      <c r="J21" s="155"/>
      <c r="K21" s="155"/>
      <c r="L21" s="155"/>
      <c r="M21" s="159"/>
      <c r="N21" s="160"/>
    </row>
    <row r="22" ht="13.5" spans="1:14">
      <c r="A22" s="2" t="str">
        <f>'Gene Table'!D22</f>
        <v>hsa-miR-296-5p</v>
      </c>
      <c r="B22" s="156" t="s">
        <v>83</v>
      </c>
      <c r="C22" s="152"/>
      <c r="D22" s="152"/>
      <c r="E22" s="152"/>
      <c r="F22" s="155"/>
      <c r="G22" s="155"/>
      <c r="H22" s="155"/>
      <c r="I22" s="155"/>
      <c r="J22" s="155"/>
      <c r="K22" s="155"/>
      <c r="L22" s="155"/>
      <c r="M22" s="159"/>
      <c r="N22" s="160"/>
    </row>
    <row r="23" ht="13.5" spans="1:14">
      <c r="A23" s="2" t="str">
        <f>'Gene Table'!D23</f>
        <v>hsa-miR-335-5p</v>
      </c>
      <c r="B23" s="154" t="s">
        <v>87</v>
      </c>
      <c r="C23" s="152"/>
      <c r="D23" s="152"/>
      <c r="E23" s="152"/>
      <c r="F23" s="155"/>
      <c r="G23" s="155"/>
      <c r="H23" s="155"/>
      <c r="I23" s="155"/>
      <c r="J23" s="155"/>
      <c r="K23" s="155"/>
      <c r="L23" s="155"/>
      <c r="M23" s="159"/>
      <c r="N23" s="160"/>
    </row>
    <row r="24" ht="13.5" spans="1:14">
      <c r="A24" s="2" t="str">
        <f>'Gene Table'!D24</f>
        <v>hsa-miR-34a-5p</v>
      </c>
      <c r="B24" s="156" t="s">
        <v>91</v>
      </c>
      <c r="C24" s="152"/>
      <c r="D24" s="152"/>
      <c r="E24" s="152"/>
      <c r="F24" s="155"/>
      <c r="G24" s="155"/>
      <c r="H24" s="155"/>
      <c r="I24" s="155"/>
      <c r="J24" s="155"/>
      <c r="K24" s="155"/>
      <c r="L24" s="155"/>
      <c r="M24" s="159"/>
      <c r="N24" s="160"/>
    </row>
    <row r="25" ht="13.5" spans="1:14">
      <c r="A25" s="2" t="str">
        <f>'Gene Table'!D25</f>
        <v>hsa-miR-93-5p</v>
      </c>
      <c r="B25" s="154" t="s">
        <v>95</v>
      </c>
      <c r="C25" s="152"/>
      <c r="D25" s="152"/>
      <c r="E25" s="152"/>
      <c r="F25" s="155"/>
      <c r="G25" s="155"/>
      <c r="H25" s="155"/>
      <c r="I25" s="155"/>
      <c r="J25" s="155"/>
      <c r="K25" s="155"/>
      <c r="L25" s="155"/>
      <c r="M25" s="159"/>
      <c r="N25" s="160"/>
    </row>
    <row r="26" ht="13.5" spans="1:14">
      <c r="A26" s="2" t="str">
        <f>'Gene Table'!D26</f>
        <v>hsa-miR-452-5p</v>
      </c>
      <c r="B26" s="156" t="s">
        <v>99</v>
      </c>
      <c r="C26" s="152"/>
      <c r="D26" s="152"/>
      <c r="E26" s="152"/>
      <c r="F26" s="155"/>
      <c r="G26" s="155"/>
      <c r="H26" s="155"/>
      <c r="I26" s="155"/>
      <c r="J26" s="155"/>
      <c r="K26" s="155"/>
      <c r="L26" s="155"/>
      <c r="M26" s="159"/>
      <c r="N26" s="160"/>
    </row>
    <row r="27" ht="13.5" spans="1:14">
      <c r="A27" s="2" t="str">
        <f>'Gene Table'!D27</f>
        <v>hsa-miR-99a-5p</v>
      </c>
      <c r="B27" s="154" t="s">
        <v>103</v>
      </c>
      <c r="C27" s="152"/>
      <c r="D27" s="152"/>
      <c r="E27" s="152"/>
      <c r="F27" s="155"/>
      <c r="G27" s="155"/>
      <c r="H27" s="155"/>
      <c r="I27" s="155"/>
      <c r="J27" s="155"/>
      <c r="K27" s="155"/>
      <c r="L27" s="155"/>
      <c r="M27" s="159"/>
      <c r="N27" s="160"/>
    </row>
    <row r="28" ht="13.5" spans="1:14">
      <c r="A28" s="2" t="str">
        <f>'Gene Table'!D28</f>
        <v>hsa-miR-602</v>
      </c>
      <c r="B28" s="156" t="s">
        <v>107</v>
      </c>
      <c r="C28" s="152"/>
      <c r="D28" s="152"/>
      <c r="E28" s="152"/>
      <c r="F28" s="155"/>
      <c r="G28" s="155"/>
      <c r="H28" s="155"/>
      <c r="I28" s="155"/>
      <c r="J28" s="155"/>
      <c r="K28" s="155"/>
      <c r="L28" s="155"/>
      <c r="M28" s="159"/>
      <c r="N28" s="160"/>
    </row>
    <row r="29" ht="13.5" spans="1:14">
      <c r="A29" s="2" t="str">
        <f>'Gene Table'!D29</f>
        <v>hsa-miR-130a-3p</v>
      </c>
      <c r="B29" s="154" t="s">
        <v>111</v>
      </c>
      <c r="C29" s="152"/>
      <c r="D29" s="152"/>
      <c r="E29" s="152"/>
      <c r="F29" s="155"/>
      <c r="G29" s="155"/>
      <c r="H29" s="155"/>
      <c r="I29" s="155"/>
      <c r="J29" s="155"/>
      <c r="K29" s="155"/>
      <c r="L29" s="155"/>
      <c r="M29" s="159"/>
      <c r="N29" s="160"/>
    </row>
    <row r="30" ht="13.5" spans="1:14">
      <c r="A30" s="2" t="str">
        <f>'Gene Table'!D30</f>
        <v>hsa-miR-30a-5p</v>
      </c>
      <c r="B30" s="156" t="s">
        <v>115</v>
      </c>
      <c r="C30" s="152"/>
      <c r="D30" s="152"/>
      <c r="E30" s="152"/>
      <c r="F30" s="155"/>
      <c r="G30" s="155"/>
      <c r="H30" s="155"/>
      <c r="I30" s="155"/>
      <c r="J30" s="155"/>
      <c r="K30" s="155"/>
      <c r="L30" s="155"/>
      <c r="M30" s="159"/>
      <c r="N30" s="160"/>
    </row>
    <row r="31" ht="13.5" spans="1:14">
      <c r="A31" s="2" t="str">
        <f>'Gene Table'!D31</f>
        <v>hsa-miR-638</v>
      </c>
      <c r="B31" s="154" t="s">
        <v>119</v>
      </c>
      <c r="C31" s="152"/>
      <c r="D31" s="152"/>
      <c r="E31" s="152"/>
      <c r="F31" s="155"/>
      <c r="G31" s="155"/>
      <c r="H31" s="155"/>
      <c r="I31" s="155"/>
      <c r="J31" s="155"/>
      <c r="K31" s="155"/>
      <c r="L31" s="155"/>
      <c r="M31" s="159"/>
      <c r="N31" s="160"/>
    </row>
    <row r="32" ht="13.5" spans="1:14">
      <c r="A32" s="2" t="str">
        <f>'Gene Table'!D32</f>
        <v>hsa-miR-612</v>
      </c>
      <c r="B32" s="156" t="s">
        <v>123</v>
      </c>
      <c r="C32" s="152"/>
      <c r="D32" s="152"/>
      <c r="E32" s="152"/>
      <c r="F32" s="155"/>
      <c r="G32" s="155"/>
      <c r="H32" s="155"/>
      <c r="I32" s="155"/>
      <c r="J32" s="155"/>
      <c r="K32" s="155"/>
      <c r="L32" s="155"/>
      <c r="M32" s="159"/>
      <c r="N32" s="160"/>
    </row>
    <row r="33" ht="13.5" spans="1:14">
      <c r="A33" s="2" t="str">
        <f>'Gene Table'!D33</f>
        <v>hsa-miR-379-5p</v>
      </c>
      <c r="B33" s="154" t="s">
        <v>127</v>
      </c>
      <c r="C33" s="152"/>
      <c r="D33" s="152"/>
      <c r="E33" s="152"/>
      <c r="F33" s="155"/>
      <c r="G33" s="155"/>
      <c r="H33" s="155"/>
      <c r="I33" s="155"/>
      <c r="J33" s="155"/>
      <c r="K33" s="155"/>
      <c r="L33" s="155"/>
      <c r="M33" s="159"/>
      <c r="N33" s="160"/>
    </row>
    <row r="34" ht="13.5" spans="1:14">
      <c r="A34" s="2" t="str">
        <f>'Gene Table'!D34</f>
        <v>hsa-miR-325</v>
      </c>
      <c r="B34" s="156" t="s">
        <v>131</v>
      </c>
      <c r="C34" s="152"/>
      <c r="D34" s="152"/>
      <c r="E34" s="152"/>
      <c r="F34" s="155"/>
      <c r="G34" s="155"/>
      <c r="H34" s="155"/>
      <c r="I34" s="155"/>
      <c r="J34" s="155"/>
      <c r="K34" s="155"/>
      <c r="L34" s="155"/>
      <c r="M34" s="159"/>
      <c r="N34" s="160"/>
    </row>
    <row r="35" ht="13.5" spans="1:14">
      <c r="A35" s="2" t="str">
        <f>'Gene Table'!D35</f>
        <v>hsa-miR-513a-5p</v>
      </c>
      <c r="B35" s="154" t="s">
        <v>135</v>
      </c>
      <c r="C35" s="152"/>
      <c r="D35" s="152"/>
      <c r="E35" s="152"/>
      <c r="F35" s="155"/>
      <c r="G35" s="155"/>
      <c r="H35" s="155"/>
      <c r="I35" s="155"/>
      <c r="J35" s="155"/>
      <c r="K35" s="155"/>
      <c r="L35" s="155"/>
      <c r="M35" s="159"/>
      <c r="N35" s="160"/>
    </row>
    <row r="36" ht="13.5" spans="1:14">
      <c r="A36" s="2" t="str">
        <f>'Gene Table'!D36</f>
        <v>hsa-miR-203</v>
      </c>
      <c r="B36" s="156" t="s">
        <v>139</v>
      </c>
      <c r="C36" s="152"/>
      <c r="D36" s="152"/>
      <c r="E36" s="152"/>
      <c r="F36" s="155"/>
      <c r="G36" s="155"/>
      <c r="H36" s="155"/>
      <c r="I36" s="155"/>
      <c r="J36" s="155"/>
      <c r="K36" s="155"/>
      <c r="L36" s="155"/>
      <c r="M36" s="159"/>
      <c r="N36" s="160"/>
    </row>
    <row r="37" ht="13.5" spans="1:14">
      <c r="A37" s="2" t="str">
        <f>'Gene Table'!D37</f>
        <v>hsa-miR-365a-3p</v>
      </c>
      <c r="B37" s="154" t="s">
        <v>143</v>
      </c>
      <c r="C37" s="152"/>
      <c r="D37" s="152"/>
      <c r="E37" s="152"/>
      <c r="F37" s="155"/>
      <c r="G37" s="155"/>
      <c r="H37" s="155"/>
      <c r="I37" s="155"/>
      <c r="J37" s="155"/>
      <c r="K37" s="155"/>
      <c r="L37" s="155"/>
      <c r="M37" s="159"/>
      <c r="N37" s="160"/>
    </row>
    <row r="38" ht="13.5" spans="1:14">
      <c r="A38" s="2" t="str">
        <f>'Gene Table'!D38</f>
        <v>hsa-miR-222-3p</v>
      </c>
      <c r="B38" s="156" t="s">
        <v>147</v>
      </c>
      <c r="C38" s="152"/>
      <c r="D38" s="152"/>
      <c r="E38" s="152"/>
      <c r="F38" s="155"/>
      <c r="G38" s="155"/>
      <c r="H38" s="155"/>
      <c r="I38" s="155"/>
      <c r="J38" s="155"/>
      <c r="K38" s="155"/>
      <c r="L38" s="155"/>
      <c r="M38" s="159"/>
      <c r="N38" s="160"/>
    </row>
    <row r="39" ht="13.5" spans="1:14">
      <c r="A39" s="2" t="str">
        <f>'Gene Table'!D39</f>
        <v>hsa-miR-381</v>
      </c>
      <c r="B39" s="154" t="s">
        <v>151</v>
      </c>
      <c r="C39" s="152"/>
      <c r="D39" s="152"/>
      <c r="E39" s="152"/>
      <c r="F39" s="155"/>
      <c r="G39" s="155"/>
      <c r="H39" s="155"/>
      <c r="I39" s="155"/>
      <c r="J39" s="155"/>
      <c r="K39" s="155"/>
      <c r="L39" s="155"/>
      <c r="M39" s="159"/>
      <c r="N39" s="160"/>
    </row>
    <row r="40" ht="13.5" spans="1:14">
      <c r="A40" s="2" t="str">
        <f>'Gene Table'!D40</f>
        <v>hsa-miR-495</v>
      </c>
      <c r="B40" s="156" t="s">
        <v>155</v>
      </c>
      <c r="C40" s="152"/>
      <c r="D40" s="152"/>
      <c r="E40" s="152"/>
      <c r="F40" s="155"/>
      <c r="G40" s="155"/>
      <c r="H40" s="155"/>
      <c r="I40" s="155"/>
      <c r="J40" s="155"/>
      <c r="K40" s="155"/>
      <c r="L40" s="155"/>
      <c r="M40" s="159"/>
      <c r="N40" s="160"/>
    </row>
    <row r="41" ht="13.5" spans="1:14">
      <c r="A41" s="2" t="str">
        <f>'Gene Table'!D41</f>
        <v>hsa-miR-299-5p</v>
      </c>
      <c r="B41" s="154" t="s">
        <v>159</v>
      </c>
      <c r="C41" s="152"/>
      <c r="D41" s="152"/>
      <c r="E41" s="152"/>
      <c r="F41" s="155"/>
      <c r="G41" s="155"/>
      <c r="H41" s="155"/>
      <c r="I41" s="155"/>
      <c r="J41" s="155"/>
      <c r="K41" s="155"/>
      <c r="L41" s="155"/>
      <c r="M41" s="159"/>
      <c r="N41" s="160"/>
    </row>
    <row r="42" ht="13.5" spans="1:14">
      <c r="A42" s="2" t="str">
        <f>'Gene Table'!D42</f>
        <v>hsa-miR-155-5p</v>
      </c>
      <c r="B42" s="156" t="s">
        <v>163</v>
      </c>
      <c r="C42" s="152"/>
      <c r="D42" s="152"/>
      <c r="E42" s="152"/>
      <c r="F42" s="155"/>
      <c r="G42" s="155"/>
      <c r="H42" s="155"/>
      <c r="I42" s="155"/>
      <c r="J42" s="155"/>
      <c r="K42" s="155"/>
      <c r="L42" s="155"/>
      <c r="M42" s="159"/>
      <c r="N42" s="160"/>
    </row>
    <row r="43" ht="13.5" spans="1:14">
      <c r="A43" s="2" t="str">
        <f>'Gene Table'!D43</f>
        <v>hsa-miR-608</v>
      </c>
      <c r="B43" s="154" t="s">
        <v>167</v>
      </c>
      <c r="C43" s="152"/>
      <c r="D43" s="152"/>
      <c r="E43" s="152"/>
      <c r="F43" s="155"/>
      <c r="G43" s="155"/>
      <c r="H43" s="155"/>
      <c r="I43" s="155"/>
      <c r="J43" s="155"/>
      <c r="K43" s="155"/>
      <c r="L43" s="155"/>
      <c r="M43" s="159"/>
      <c r="N43" s="160"/>
    </row>
    <row r="44" ht="13.5" spans="1:14">
      <c r="A44" s="2" t="str">
        <f>'Gene Table'!D44</f>
        <v>hsa-miR-362-5p</v>
      </c>
      <c r="B44" s="156" t="s">
        <v>171</v>
      </c>
      <c r="C44" s="152"/>
      <c r="D44" s="152"/>
      <c r="E44" s="152"/>
      <c r="F44" s="155"/>
      <c r="G44" s="155"/>
      <c r="H44" s="155"/>
      <c r="I44" s="155"/>
      <c r="J44" s="155"/>
      <c r="K44" s="155"/>
      <c r="L44" s="155"/>
      <c r="M44" s="159"/>
      <c r="N44" s="160"/>
    </row>
    <row r="45" ht="13.5" spans="1:14">
      <c r="A45" s="2" t="str">
        <f>'Gene Table'!D45</f>
        <v>hsa-miR-642a-5p</v>
      </c>
      <c r="B45" s="154" t="s">
        <v>175</v>
      </c>
      <c r="C45" s="152"/>
      <c r="D45" s="152"/>
      <c r="E45" s="152"/>
      <c r="F45" s="155"/>
      <c r="G45" s="155"/>
      <c r="H45" s="155"/>
      <c r="I45" s="155"/>
      <c r="J45" s="155"/>
      <c r="K45" s="155"/>
      <c r="L45" s="155"/>
      <c r="M45" s="159"/>
      <c r="N45" s="160"/>
    </row>
    <row r="46" ht="13.5" spans="1:14">
      <c r="A46" s="2" t="str">
        <f>'Gene Table'!D46</f>
        <v>hsa-miR-127-5p</v>
      </c>
      <c r="B46" s="156" t="s">
        <v>179</v>
      </c>
      <c r="C46" s="152"/>
      <c r="D46" s="152"/>
      <c r="E46" s="152"/>
      <c r="F46" s="155"/>
      <c r="G46" s="155"/>
      <c r="H46" s="155"/>
      <c r="I46" s="155"/>
      <c r="J46" s="155"/>
      <c r="K46" s="155"/>
      <c r="L46" s="155"/>
      <c r="M46" s="159"/>
      <c r="N46" s="160"/>
    </row>
    <row r="47" ht="13.5" spans="1:14">
      <c r="A47" s="2" t="str">
        <f>'Gene Table'!D47</f>
        <v>hsa-miR-369-5p</v>
      </c>
      <c r="B47" s="154" t="s">
        <v>183</v>
      </c>
      <c r="C47" s="152"/>
      <c r="D47" s="152"/>
      <c r="E47" s="152"/>
      <c r="F47" s="155"/>
      <c r="G47" s="155"/>
      <c r="H47" s="155"/>
      <c r="I47" s="155"/>
      <c r="J47" s="155"/>
      <c r="K47" s="155"/>
      <c r="L47" s="155"/>
      <c r="M47" s="159"/>
      <c r="N47" s="160"/>
    </row>
    <row r="48" ht="13.5" spans="1:14">
      <c r="A48" s="2" t="str">
        <f>'Gene Table'!D48</f>
        <v>hsa-miR-422a</v>
      </c>
      <c r="B48" s="156" t="s">
        <v>187</v>
      </c>
      <c r="C48" s="152"/>
      <c r="D48" s="152"/>
      <c r="E48" s="152"/>
      <c r="F48" s="155"/>
      <c r="G48" s="155"/>
      <c r="H48" s="155"/>
      <c r="I48" s="155"/>
      <c r="J48" s="155"/>
      <c r="K48" s="155"/>
      <c r="L48" s="155"/>
      <c r="M48" s="159"/>
      <c r="N48" s="160"/>
    </row>
    <row r="49" ht="13.5" spans="1:14">
      <c r="A49" s="2" t="str">
        <f>'Gene Table'!D49</f>
        <v>hsa-miR-494</v>
      </c>
      <c r="B49" s="154" t="s">
        <v>191</v>
      </c>
      <c r="C49" s="152"/>
      <c r="D49" s="152"/>
      <c r="E49" s="152"/>
      <c r="F49" s="155"/>
      <c r="G49" s="155"/>
      <c r="H49" s="155"/>
      <c r="I49" s="155"/>
      <c r="J49" s="155"/>
      <c r="K49" s="155"/>
      <c r="L49" s="155"/>
      <c r="M49" s="159"/>
      <c r="N49" s="160"/>
    </row>
    <row r="50" ht="13.5" spans="1:14">
      <c r="A50" s="2" t="str">
        <f>'Gene Table'!D50</f>
        <v>hsa-miR-184</v>
      </c>
      <c r="B50" s="156" t="s">
        <v>195</v>
      </c>
      <c r="C50" s="152"/>
      <c r="D50" s="152"/>
      <c r="E50" s="152"/>
      <c r="F50" s="155"/>
      <c r="G50" s="155"/>
      <c r="H50" s="155"/>
      <c r="I50" s="155"/>
      <c r="J50" s="155"/>
      <c r="K50" s="155"/>
      <c r="L50" s="155"/>
      <c r="M50" s="159"/>
      <c r="N50" s="160"/>
    </row>
    <row r="51" ht="13.5" spans="1:14">
      <c r="A51" s="2" t="str">
        <f>'Gene Table'!D51</f>
        <v>hsa-miR-622</v>
      </c>
      <c r="B51" s="154" t="s">
        <v>199</v>
      </c>
      <c r="C51" s="152"/>
      <c r="D51" s="152"/>
      <c r="E51" s="152"/>
      <c r="F51" s="155"/>
      <c r="G51" s="155"/>
      <c r="H51" s="155"/>
      <c r="I51" s="155"/>
      <c r="J51" s="155"/>
      <c r="K51" s="155"/>
      <c r="L51" s="155"/>
      <c r="M51" s="159"/>
      <c r="N51" s="160"/>
    </row>
    <row r="52" ht="13.5" spans="1:14">
      <c r="A52" s="2" t="str">
        <f>'Gene Table'!D52</f>
        <v>hsa-miR-500a-5p</v>
      </c>
      <c r="B52" s="156" t="s">
        <v>203</v>
      </c>
      <c r="C52" s="152"/>
      <c r="D52" s="152"/>
      <c r="E52" s="152"/>
      <c r="F52" s="155"/>
      <c r="G52" s="155"/>
      <c r="H52" s="155"/>
      <c r="I52" s="155"/>
      <c r="J52" s="155"/>
      <c r="K52" s="155"/>
      <c r="L52" s="155"/>
      <c r="M52" s="159"/>
      <c r="N52" s="160"/>
    </row>
    <row r="53" ht="13.5" spans="1:14">
      <c r="A53" s="2" t="str">
        <f>'Gene Table'!D53</f>
        <v>hsa-miR-516a-5p</v>
      </c>
      <c r="B53" s="154" t="s">
        <v>207</v>
      </c>
      <c r="C53" s="152"/>
      <c r="D53" s="152"/>
      <c r="E53" s="152"/>
      <c r="F53" s="155"/>
      <c r="G53" s="155"/>
      <c r="H53" s="155"/>
      <c r="I53" s="155"/>
      <c r="J53" s="155"/>
      <c r="K53" s="155"/>
      <c r="L53" s="155"/>
      <c r="M53" s="159"/>
      <c r="N53" s="160"/>
    </row>
    <row r="54" ht="13.5" spans="1:14">
      <c r="A54" s="2" t="str">
        <f>'Gene Table'!D54</f>
        <v>hsa-miR-150-5p</v>
      </c>
      <c r="B54" s="156" t="s">
        <v>211</v>
      </c>
      <c r="C54" s="152"/>
      <c r="D54" s="152"/>
      <c r="E54" s="152"/>
      <c r="F54" s="155"/>
      <c r="G54" s="155"/>
      <c r="H54" s="155"/>
      <c r="I54" s="155"/>
      <c r="J54" s="155"/>
      <c r="K54" s="155"/>
      <c r="L54" s="155"/>
      <c r="M54" s="159"/>
      <c r="N54" s="160"/>
    </row>
    <row r="55" ht="13.5" spans="1:14">
      <c r="A55" s="2" t="str">
        <f>'Gene Table'!D55</f>
        <v>hsa-miR-23b-3p</v>
      </c>
      <c r="B55" s="154" t="s">
        <v>215</v>
      </c>
      <c r="C55" s="152"/>
      <c r="D55" s="152"/>
      <c r="E55" s="152"/>
      <c r="F55" s="155"/>
      <c r="G55" s="155"/>
      <c r="H55" s="155"/>
      <c r="I55" s="155"/>
      <c r="J55" s="155"/>
      <c r="K55" s="155"/>
      <c r="L55" s="155"/>
      <c r="M55" s="159"/>
      <c r="N55" s="160"/>
    </row>
    <row r="56" ht="13.5" spans="1:14">
      <c r="A56" s="2" t="str">
        <f>'Gene Table'!D56</f>
        <v>hsa-miR-324-5p</v>
      </c>
      <c r="B56" s="156" t="s">
        <v>219</v>
      </c>
      <c r="C56" s="152"/>
      <c r="D56" s="152"/>
      <c r="E56" s="152"/>
      <c r="F56" s="155"/>
      <c r="G56" s="155"/>
      <c r="H56" s="155"/>
      <c r="I56" s="155"/>
      <c r="J56" s="155"/>
      <c r="K56" s="155"/>
      <c r="L56" s="155"/>
      <c r="M56" s="159"/>
      <c r="N56" s="160"/>
    </row>
    <row r="57" ht="13.5" spans="1:14">
      <c r="A57" s="2" t="str">
        <f>'Gene Table'!D57</f>
        <v>hsa-miR-382-5p</v>
      </c>
      <c r="B57" s="154" t="s">
        <v>223</v>
      </c>
      <c r="C57" s="152"/>
      <c r="D57" s="152"/>
      <c r="E57" s="152"/>
      <c r="F57" s="155"/>
      <c r="G57" s="155"/>
      <c r="H57" s="155"/>
      <c r="I57" s="155"/>
      <c r="J57" s="155"/>
      <c r="K57" s="155"/>
      <c r="L57" s="155"/>
      <c r="M57" s="159"/>
      <c r="N57" s="160"/>
    </row>
    <row r="58" ht="13.5" spans="1:14">
      <c r="A58" s="2" t="str">
        <f>'Gene Table'!D58</f>
        <v>hsa-miR-501-5p</v>
      </c>
      <c r="B58" s="156" t="s">
        <v>227</v>
      </c>
      <c r="C58" s="152"/>
      <c r="D58" s="152"/>
      <c r="E58" s="152"/>
      <c r="F58" s="155"/>
      <c r="G58" s="155"/>
      <c r="H58" s="155"/>
      <c r="I58" s="155"/>
      <c r="J58" s="155"/>
      <c r="K58" s="155"/>
      <c r="L58" s="155"/>
      <c r="M58" s="159"/>
      <c r="N58" s="160"/>
    </row>
    <row r="59" ht="13.5" spans="1:14">
      <c r="A59" s="2" t="str">
        <f>'Gene Table'!D59</f>
        <v>hsa-miR-518b</v>
      </c>
      <c r="B59" s="154" t="s">
        <v>231</v>
      </c>
      <c r="C59" s="152"/>
      <c r="D59" s="152"/>
      <c r="E59" s="152"/>
      <c r="F59" s="155"/>
      <c r="G59" s="155"/>
      <c r="H59" s="155"/>
      <c r="I59" s="155"/>
      <c r="J59" s="155"/>
      <c r="K59" s="155"/>
      <c r="L59" s="155"/>
      <c r="M59" s="159"/>
      <c r="N59" s="160"/>
    </row>
    <row r="60" ht="13.5" spans="1:14">
      <c r="A60" s="2" t="str">
        <f>'Gene Table'!D60</f>
        <v>hsa-miR-214-3p</v>
      </c>
      <c r="B60" s="156" t="s">
        <v>235</v>
      </c>
      <c r="C60" s="152"/>
      <c r="D60" s="152"/>
      <c r="E60" s="152"/>
      <c r="F60" s="155"/>
      <c r="G60" s="155"/>
      <c r="H60" s="155"/>
      <c r="I60" s="155"/>
      <c r="J60" s="155"/>
      <c r="K60" s="155"/>
      <c r="L60" s="155"/>
      <c r="M60" s="159"/>
      <c r="N60" s="160"/>
    </row>
    <row r="61" ht="13.5" spans="1:14">
      <c r="A61" s="2" t="str">
        <f>'Gene Table'!D61</f>
        <v>hsa-miR-345-5p</v>
      </c>
      <c r="B61" s="154" t="s">
        <v>239</v>
      </c>
      <c r="C61" s="152"/>
      <c r="D61" s="152"/>
      <c r="E61" s="152"/>
      <c r="F61" s="155"/>
      <c r="G61" s="155"/>
      <c r="H61" s="155"/>
      <c r="I61" s="155"/>
      <c r="J61" s="155"/>
      <c r="K61" s="155"/>
      <c r="L61" s="155"/>
      <c r="M61" s="159"/>
      <c r="N61" s="160"/>
    </row>
    <row r="62" ht="13.5" spans="1:14">
      <c r="A62" s="2" t="str">
        <f>'Gene Table'!D62</f>
        <v>hsa-miR-409-3p</v>
      </c>
      <c r="B62" s="156" t="s">
        <v>243</v>
      </c>
      <c r="C62" s="152"/>
      <c r="D62" s="152"/>
      <c r="E62" s="152"/>
      <c r="F62" s="155"/>
      <c r="G62" s="155"/>
      <c r="H62" s="155"/>
      <c r="I62" s="155"/>
      <c r="J62" s="155"/>
      <c r="K62" s="155"/>
      <c r="L62" s="155"/>
      <c r="M62" s="159"/>
      <c r="N62" s="160"/>
    </row>
    <row r="63" ht="13.5" spans="1:14">
      <c r="A63" s="2" t="str">
        <f>'Gene Table'!D63</f>
        <v>hsa-miR-657</v>
      </c>
      <c r="B63" s="154" t="s">
        <v>247</v>
      </c>
      <c r="C63" s="152"/>
      <c r="D63" s="152"/>
      <c r="E63" s="152"/>
      <c r="F63" s="155"/>
      <c r="G63" s="155"/>
      <c r="H63" s="155"/>
      <c r="I63" s="155"/>
      <c r="J63" s="155"/>
      <c r="K63" s="155"/>
      <c r="L63" s="155"/>
      <c r="M63" s="159"/>
      <c r="N63" s="160"/>
    </row>
    <row r="64" ht="13.5" spans="1:14">
      <c r="A64" s="2" t="str">
        <f>'Gene Table'!D64</f>
        <v>hsa-miR-433</v>
      </c>
      <c r="B64" s="156" t="s">
        <v>251</v>
      </c>
      <c r="C64" s="152"/>
      <c r="D64" s="152"/>
      <c r="E64" s="152"/>
      <c r="F64" s="155"/>
      <c r="G64" s="155"/>
      <c r="H64" s="155"/>
      <c r="I64" s="155"/>
      <c r="J64" s="155"/>
      <c r="K64" s="155"/>
      <c r="L64" s="155"/>
      <c r="M64" s="159"/>
      <c r="N64" s="160"/>
    </row>
    <row r="65" ht="13.5" spans="1:14">
      <c r="A65" s="2" t="str">
        <f>'Gene Table'!D65</f>
        <v>hsa-miR-423-5p</v>
      </c>
      <c r="B65" s="154" t="s">
        <v>255</v>
      </c>
      <c r="C65" s="152"/>
      <c r="D65" s="152"/>
      <c r="E65" s="152"/>
      <c r="F65" s="155"/>
      <c r="G65" s="155"/>
      <c r="H65" s="155"/>
      <c r="I65" s="155"/>
      <c r="J65" s="155"/>
      <c r="K65" s="155"/>
      <c r="L65" s="155"/>
      <c r="M65" s="159"/>
      <c r="N65" s="160"/>
    </row>
    <row r="66" ht="13.5" spans="1:14">
      <c r="A66" s="2" t="str">
        <f>'Gene Table'!D66</f>
        <v>hsa-miR-484</v>
      </c>
      <c r="B66" s="156" t="s">
        <v>259</v>
      </c>
      <c r="C66" s="152"/>
      <c r="D66" s="152"/>
      <c r="E66" s="152"/>
      <c r="F66" s="155"/>
      <c r="G66" s="155"/>
      <c r="H66" s="155"/>
      <c r="I66" s="155"/>
      <c r="J66" s="155"/>
      <c r="K66" s="155"/>
      <c r="L66" s="155"/>
      <c r="M66" s="159"/>
      <c r="N66" s="160"/>
    </row>
    <row r="67" ht="13.5" spans="1:14">
      <c r="A67" s="2" t="str">
        <f>'Gene Table'!D67</f>
        <v>hsa-miR-324-3p</v>
      </c>
      <c r="B67" s="154" t="s">
        <v>263</v>
      </c>
      <c r="C67" s="152"/>
      <c r="D67" s="152"/>
      <c r="E67" s="152"/>
      <c r="F67" s="155"/>
      <c r="G67" s="155"/>
      <c r="H67" s="155"/>
      <c r="I67" s="155"/>
      <c r="J67" s="155"/>
      <c r="K67" s="155"/>
      <c r="L67" s="155"/>
      <c r="M67" s="159"/>
      <c r="N67" s="160"/>
    </row>
    <row r="68" ht="13.5" spans="1:14">
      <c r="A68" s="2" t="str">
        <f>'Gene Table'!D68</f>
        <v>hsa-miR-197-3p</v>
      </c>
      <c r="B68" s="156" t="s">
        <v>267</v>
      </c>
      <c r="C68" s="152"/>
      <c r="D68" s="152"/>
      <c r="E68" s="152"/>
      <c r="F68" s="155"/>
      <c r="G68" s="155"/>
      <c r="H68" s="155"/>
      <c r="I68" s="155"/>
      <c r="J68" s="155"/>
      <c r="K68" s="155"/>
      <c r="L68" s="155"/>
      <c r="M68" s="159"/>
      <c r="N68" s="160"/>
    </row>
    <row r="69" ht="13.5" spans="1:14">
      <c r="A69" s="2" t="str">
        <f>'Gene Table'!D69</f>
        <v>hsa-miR-296-3p</v>
      </c>
      <c r="B69" s="154" t="s">
        <v>271</v>
      </c>
      <c r="C69" s="152"/>
      <c r="D69" s="152"/>
      <c r="E69" s="152"/>
      <c r="F69" s="155"/>
      <c r="G69" s="155"/>
      <c r="H69" s="155"/>
      <c r="I69" s="155"/>
      <c r="J69" s="155"/>
      <c r="K69" s="155"/>
      <c r="L69" s="155"/>
      <c r="M69" s="159"/>
      <c r="N69" s="160"/>
    </row>
    <row r="70" ht="13.5" spans="1:14">
      <c r="A70" s="2" t="str">
        <f>'Gene Table'!D70</f>
        <v>hsa-miR-658</v>
      </c>
      <c r="B70" s="156" t="s">
        <v>275</v>
      </c>
      <c r="C70" s="152"/>
      <c r="D70" s="152"/>
      <c r="E70" s="152"/>
      <c r="F70" s="155"/>
      <c r="G70" s="155"/>
      <c r="H70" s="155"/>
      <c r="I70" s="155"/>
      <c r="J70" s="155"/>
      <c r="K70" s="155"/>
      <c r="L70" s="155"/>
      <c r="M70" s="159"/>
      <c r="N70" s="160"/>
    </row>
    <row r="71" ht="13.5" spans="1:14">
      <c r="A71" s="2" t="str">
        <f>'Gene Table'!D71</f>
        <v>hsa-miR-346</v>
      </c>
      <c r="B71" s="154" t="s">
        <v>279</v>
      </c>
      <c r="C71" s="152"/>
      <c r="D71" s="152"/>
      <c r="E71" s="152"/>
      <c r="F71" s="155"/>
      <c r="G71" s="155"/>
      <c r="H71" s="155"/>
      <c r="I71" s="155"/>
      <c r="J71" s="155"/>
      <c r="K71" s="155"/>
      <c r="L71" s="155"/>
      <c r="M71" s="159"/>
      <c r="N71" s="160"/>
    </row>
    <row r="72" ht="13.5" spans="1:14">
      <c r="A72" s="2" t="str">
        <f>'Gene Table'!D72</f>
        <v>hsa-miR-663a</v>
      </c>
      <c r="B72" s="156" t="s">
        <v>283</v>
      </c>
      <c r="C72" s="152"/>
      <c r="D72" s="152"/>
      <c r="E72" s="152"/>
      <c r="F72" s="155"/>
      <c r="G72" s="155"/>
      <c r="H72" s="155"/>
      <c r="I72" s="155"/>
      <c r="J72" s="155"/>
      <c r="K72" s="155"/>
      <c r="L72" s="155"/>
      <c r="M72" s="159"/>
      <c r="N72" s="160"/>
    </row>
    <row r="73" ht="13.5" spans="1:14">
      <c r="A73" s="2" t="str">
        <f>'Gene Table'!D73</f>
        <v>hsa-miR-654-5p</v>
      </c>
      <c r="B73" s="154" t="s">
        <v>287</v>
      </c>
      <c r="C73" s="152"/>
      <c r="D73" s="152"/>
      <c r="E73" s="152"/>
      <c r="F73" s="155"/>
      <c r="G73" s="155"/>
      <c r="H73" s="155"/>
      <c r="I73" s="155"/>
      <c r="J73" s="155"/>
      <c r="K73" s="155"/>
      <c r="L73" s="155"/>
      <c r="M73" s="159"/>
      <c r="N73" s="160"/>
    </row>
    <row r="74" ht="13.5" spans="1:14">
      <c r="A74" s="2" t="str">
        <f>'Gene Table'!D74</f>
        <v>hsa-miR-611</v>
      </c>
      <c r="B74" s="156" t="s">
        <v>291</v>
      </c>
      <c r="C74" s="152"/>
      <c r="D74" s="152"/>
      <c r="E74" s="152"/>
      <c r="F74" s="155"/>
      <c r="G74" s="155"/>
      <c r="H74" s="155"/>
      <c r="I74" s="155"/>
      <c r="J74" s="155"/>
      <c r="K74" s="155"/>
      <c r="L74" s="155"/>
      <c r="M74" s="159"/>
      <c r="N74" s="160"/>
    </row>
    <row r="75" ht="13.5" spans="1:14">
      <c r="A75" s="2" t="str">
        <f>'Gene Table'!D75</f>
        <v>hsa-miR-637</v>
      </c>
      <c r="B75" s="154" t="s">
        <v>295</v>
      </c>
      <c r="C75" s="152"/>
      <c r="D75" s="152"/>
      <c r="E75" s="152"/>
      <c r="F75" s="155"/>
      <c r="G75" s="155"/>
      <c r="H75" s="155"/>
      <c r="I75" s="155"/>
      <c r="J75" s="155"/>
      <c r="K75" s="155"/>
      <c r="L75" s="155"/>
      <c r="M75" s="159"/>
      <c r="N75" s="160"/>
    </row>
    <row r="76" ht="13.5" spans="1:14">
      <c r="A76" s="2" t="str">
        <f>'Gene Table'!D76</f>
        <v>hsa-miR-615-5p</v>
      </c>
      <c r="B76" s="156" t="s">
        <v>299</v>
      </c>
      <c r="C76" s="152"/>
      <c r="D76" s="152"/>
      <c r="E76" s="152"/>
      <c r="F76" s="155"/>
      <c r="G76" s="155"/>
      <c r="H76" s="155"/>
      <c r="I76" s="155"/>
      <c r="J76" s="155"/>
      <c r="K76" s="155"/>
      <c r="L76" s="155"/>
      <c r="M76" s="159"/>
      <c r="N76" s="160"/>
    </row>
    <row r="77" ht="13.5" spans="1:14">
      <c r="A77" s="2" t="str">
        <f>'Gene Table'!D77</f>
        <v>hsa-miR-487b</v>
      </c>
      <c r="B77" s="154" t="s">
        <v>303</v>
      </c>
      <c r="C77" s="152"/>
      <c r="D77" s="152"/>
      <c r="E77" s="152"/>
      <c r="F77" s="155"/>
      <c r="G77" s="155"/>
      <c r="H77" s="155"/>
      <c r="I77" s="155"/>
      <c r="J77" s="155"/>
      <c r="K77" s="155"/>
      <c r="L77" s="155"/>
      <c r="M77" s="159"/>
      <c r="N77" s="160"/>
    </row>
    <row r="78" ht="13.5" spans="1:14">
      <c r="A78" s="2" t="str">
        <f>'Gene Table'!D78</f>
        <v>hsa-miR-148a-3p</v>
      </c>
      <c r="B78" s="156" t="s">
        <v>307</v>
      </c>
      <c r="C78" s="152"/>
      <c r="D78" s="152"/>
      <c r="E78" s="152"/>
      <c r="F78" s="155"/>
      <c r="G78" s="155"/>
      <c r="H78" s="155"/>
      <c r="I78" s="155"/>
      <c r="J78" s="155"/>
      <c r="K78" s="155"/>
      <c r="L78" s="155"/>
      <c r="M78" s="159"/>
      <c r="N78" s="160"/>
    </row>
    <row r="79" ht="13.5" spans="1:14">
      <c r="A79" s="2" t="str">
        <f>'Gene Table'!D79</f>
        <v>hsa-miR-146a-5p</v>
      </c>
      <c r="B79" s="154" t="s">
        <v>311</v>
      </c>
      <c r="C79" s="152"/>
      <c r="D79" s="152"/>
      <c r="E79" s="152"/>
      <c r="F79" s="155"/>
      <c r="G79" s="155"/>
      <c r="H79" s="155"/>
      <c r="I79" s="155"/>
      <c r="J79" s="155"/>
      <c r="K79" s="155"/>
      <c r="L79" s="155"/>
      <c r="M79" s="159"/>
      <c r="N79" s="160"/>
    </row>
    <row r="80" ht="13.5" spans="1:14">
      <c r="A80" s="2" t="str">
        <f>'Gene Table'!D80</f>
        <v>hsa-miR-192-5p</v>
      </c>
      <c r="B80" s="156" t="s">
        <v>315</v>
      </c>
      <c r="C80" s="152"/>
      <c r="D80" s="152"/>
      <c r="E80" s="152"/>
      <c r="F80" s="155"/>
      <c r="G80" s="155"/>
      <c r="H80" s="155"/>
      <c r="I80" s="155"/>
      <c r="J80" s="155"/>
      <c r="K80" s="155"/>
      <c r="L80" s="155"/>
      <c r="M80" s="159"/>
      <c r="N80" s="160"/>
    </row>
    <row r="81" ht="13.5" spans="1:14">
      <c r="A81" s="2" t="str">
        <f>'Gene Table'!D81</f>
        <v>hsa-miR-199a-5p</v>
      </c>
      <c r="B81" s="154" t="s">
        <v>319</v>
      </c>
      <c r="C81" s="152"/>
      <c r="D81" s="152"/>
      <c r="E81" s="152"/>
      <c r="F81" s="155"/>
      <c r="G81" s="155"/>
      <c r="H81" s="155"/>
      <c r="I81" s="155"/>
      <c r="J81" s="155"/>
      <c r="K81" s="155"/>
      <c r="L81" s="155"/>
      <c r="M81" s="159"/>
      <c r="N81" s="160"/>
    </row>
    <row r="82" ht="13.5" spans="1:14">
      <c r="A82" s="2" t="str">
        <f>'Gene Table'!D82</f>
        <v>hsa-miR-200c-3p</v>
      </c>
      <c r="B82" s="156" t="s">
        <v>323</v>
      </c>
      <c r="C82" s="152"/>
      <c r="D82" s="152"/>
      <c r="E82" s="152"/>
      <c r="F82" s="155"/>
      <c r="G82" s="155"/>
      <c r="H82" s="155"/>
      <c r="I82" s="155"/>
      <c r="J82" s="155"/>
      <c r="K82" s="155"/>
      <c r="L82" s="155"/>
      <c r="M82" s="159"/>
      <c r="N82" s="160"/>
    </row>
    <row r="83" ht="13.5" spans="1:14">
      <c r="A83" s="2" t="str">
        <f>'Gene Table'!D83</f>
        <v>hsa-miR-29a-3p</v>
      </c>
      <c r="B83" s="154" t="s">
        <v>327</v>
      </c>
      <c r="C83" s="152"/>
      <c r="D83" s="152"/>
      <c r="E83" s="152"/>
      <c r="F83" s="155"/>
      <c r="G83" s="155"/>
      <c r="H83" s="155"/>
      <c r="I83" s="155"/>
      <c r="J83" s="155"/>
      <c r="K83" s="155"/>
      <c r="L83" s="155"/>
      <c r="M83" s="159"/>
      <c r="N83" s="160"/>
    </row>
    <row r="84" ht="13.5" spans="1:14">
      <c r="A84" s="2" t="str">
        <f>'Gene Table'!D84</f>
        <v>hsa-miR-23a-3p</v>
      </c>
      <c r="B84" s="156" t="s">
        <v>331</v>
      </c>
      <c r="C84" s="152"/>
      <c r="D84" s="152"/>
      <c r="E84" s="152"/>
      <c r="F84" s="155"/>
      <c r="G84" s="155"/>
      <c r="H84" s="155"/>
      <c r="I84" s="155"/>
      <c r="J84" s="155"/>
      <c r="K84" s="155"/>
      <c r="L84" s="155"/>
      <c r="M84" s="159"/>
      <c r="N84" s="160"/>
    </row>
    <row r="85" ht="13.5" spans="1:14">
      <c r="A85" s="2" t="str">
        <f>'Gene Table'!D85</f>
        <v>hsa-miR-320a</v>
      </c>
      <c r="B85" s="154" t="s">
        <v>335</v>
      </c>
      <c r="C85" s="152"/>
      <c r="D85" s="152"/>
      <c r="E85" s="152"/>
      <c r="F85" s="155"/>
      <c r="G85" s="155"/>
      <c r="H85" s="155"/>
      <c r="I85" s="155"/>
      <c r="J85" s="155"/>
      <c r="K85" s="155"/>
      <c r="L85" s="155"/>
      <c r="M85" s="159"/>
      <c r="N85" s="160"/>
    </row>
    <row r="86" ht="13.5" spans="1:14">
      <c r="A86" s="2" t="str">
        <f>'Gene Table'!D86</f>
        <v>hsa-miR-133a</v>
      </c>
      <c r="B86" s="156" t="s">
        <v>339</v>
      </c>
      <c r="C86" s="152"/>
      <c r="D86" s="152"/>
      <c r="E86" s="152"/>
      <c r="F86" s="155"/>
      <c r="G86" s="155"/>
      <c r="H86" s="155"/>
      <c r="I86" s="155"/>
      <c r="J86" s="155"/>
      <c r="K86" s="155"/>
      <c r="L86" s="155"/>
      <c r="M86" s="159"/>
      <c r="N86" s="160"/>
    </row>
    <row r="87" ht="13.5" spans="1:14">
      <c r="A87" s="2" t="str">
        <f>'Gene Table'!D87</f>
        <v>NC</v>
      </c>
      <c r="B87" s="154" t="s">
        <v>343</v>
      </c>
      <c r="C87" s="152"/>
      <c r="D87" s="152"/>
      <c r="E87" s="152"/>
      <c r="F87" s="155"/>
      <c r="G87" s="155"/>
      <c r="H87" s="155"/>
      <c r="I87" s="155"/>
      <c r="J87" s="155"/>
      <c r="K87" s="155"/>
      <c r="L87" s="155"/>
      <c r="M87" s="159"/>
      <c r="N87" s="160"/>
    </row>
    <row r="88" ht="13.5" spans="1:14">
      <c r="A88" s="2" t="str">
        <f>'Gene Table'!D88</f>
        <v>NC</v>
      </c>
      <c r="B88" s="156" t="s">
        <v>345</v>
      </c>
      <c r="C88" s="152"/>
      <c r="D88" s="152"/>
      <c r="E88" s="152"/>
      <c r="F88" s="155"/>
      <c r="G88" s="155"/>
      <c r="H88" s="155"/>
      <c r="I88" s="155"/>
      <c r="J88" s="155"/>
      <c r="K88" s="155"/>
      <c r="L88" s="155"/>
      <c r="M88" s="159"/>
      <c r="N88" s="160"/>
    </row>
    <row r="89" ht="13.5" spans="1:14">
      <c r="A89" s="2" t="str">
        <f>'Gene Table'!D89</f>
        <v>HK1</v>
      </c>
      <c r="B89" s="154" t="s">
        <v>346</v>
      </c>
      <c r="C89" s="152"/>
      <c r="D89" s="152"/>
      <c r="E89" s="152"/>
      <c r="F89" s="155"/>
      <c r="G89" s="155"/>
      <c r="H89" s="155"/>
      <c r="I89" s="155"/>
      <c r="J89" s="155"/>
      <c r="K89" s="155"/>
      <c r="L89" s="155"/>
      <c r="M89" s="159"/>
      <c r="N89" s="160"/>
    </row>
    <row r="90" ht="13.5" spans="1:14">
      <c r="A90" s="2" t="str">
        <f>'Gene Table'!D90</f>
        <v>HK2</v>
      </c>
      <c r="B90" s="156" t="s">
        <v>350</v>
      </c>
      <c r="C90" s="152"/>
      <c r="D90" s="152"/>
      <c r="E90" s="152"/>
      <c r="F90" s="155"/>
      <c r="G90" s="155"/>
      <c r="H90" s="155"/>
      <c r="I90" s="155"/>
      <c r="J90" s="155"/>
      <c r="K90" s="155"/>
      <c r="L90" s="155"/>
      <c r="M90" s="159"/>
      <c r="N90" s="160"/>
    </row>
    <row r="91" ht="13.5" spans="1:14">
      <c r="A91" s="2" t="str">
        <f>'Gene Table'!D91</f>
        <v>HK3</v>
      </c>
      <c r="B91" s="154" t="s">
        <v>354</v>
      </c>
      <c r="C91" s="152"/>
      <c r="D91" s="152"/>
      <c r="E91" s="152"/>
      <c r="F91" s="155"/>
      <c r="G91" s="155"/>
      <c r="H91" s="155"/>
      <c r="I91" s="155"/>
      <c r="J91" s="155"/>
      <c r="K91" s="155"/>
      <c r="L91" s="155"/>
      <c r="M91" s="159"/>
      <c r="N91" s="160"/>
    </row>
    <row r="92" ht="13.5" spans="1:14">
      <c r="A92" s="2" t="str">
        <f>'Gene Table'!D92</f>
        <v>HK4</v>
      </c>
      <c r="B92" s="156" t="s">
        <v>358</v>
      </c>
      <c r="C92" s="152"/>
      <c r="D92" s="152"/>
      <c r="E92" s="152"/>
      <c r="F92" s="155"/>
      <c r="G92" s="155"/>
      <c r="H92" s="155"/>
      <c r="I92" s="155"/>
      <c r="J92" s="155"/>
      <c r="K92" s="155"/>
      <c r="L92" s="155"/>
      <c r="M92" s="159"/>
      <c r="N92" s="160"/>
    </row>
    <row r="93" ht="13.5" spans="1:14">
      <c r="A93" s="2" t="str">
        <f>'Gene Table'!D93</f>
        <v>HK5</v>
      </c>
      <c r="B93" s="154" t="s">
        <v>362</v>
      </c>
      <c r="C93" s="152"/>
      <c r="D93" s="152"/>
      <c r="E93" s="152"/>
      <c r="F93" s="155"/>
      <c r="G93" s="155"/>
      <c r="H93" s="155"/>
      <c r="I93" s="155"/>
      <c r="J93" s="155"/>
      <c r="K93" s="155"/>
      <c r="L93" s="155"/>
      <c r="M93" s="159"/>
      <c r="N93" s="160"/>
    </row>
    <row r="94" ht="13.5" spans="1:14">
      <c r="A94" s="2" t="str">
        <f>'Gene Table'!D94</f>
        <v>HK6</v>
      </c>
      <c r="B94" s="156" t="s">
        <v>366</v>
      </c>
      <c r="C94" s="152"/>
      <c r="D94" s="152"/>
      <c r="E94" s="152"/>
      <c r="F94" s="155"/>
      <c r="G94" s="155"/>
      <c r="H94" s="155"/>
      <c r="I94" s="155"/>
      <c r="J94" s="155"/>
      <c r="K94" s="155"/>
      <c r="L94" s="155"/>
      <c r="M94" s="159"/>
      <c r="N94" s="160"/>
    </row>
    <row r="95" ht="13.5" spans="1:14">
      <c r="A95" s="2" t="str">
        <f>'Gene Table'!D95</f>
        <v>RT</v>
      </c>
      <c r="B95" s="154" t="s">
        <v>370</v>
      </c>
      <c r="C95" s="152"/>
      <c r="D95" s="152"/>
      <c r="E95" s="152"/>
      <c r="F95" s="155"/>
      <c r="G95" s="155"/>
      <c r="H95" s="155"/>
      <c r="I95" s="155"/>
      <c r="J95" s="155"/>
      <c r="K95" s="155"/>
      <c r="L95" s="155"/>
      <c r="M95" s="159"/>
      <c r="N95" s="160"/>
    </row>
    <row r="96" ht="13.5" spans="1:14">
      <c r="A96" s="2" t="str">
        <f>'Gene Table'!D96</f>
        <v>RT</v>
      </c>
      <c r="B96" s="156" t="s">
        <v>372</v>
      </c>
      <c r="C96" s="152"/>
      <c r="D96" s="152"/>
      <c r="E96" s="152"/>
      <c r="F96" s="155"/>
      <c r="G96" s="155"/>
      <c r="H96" s="155"/>
      <c r="I96" s="155"/>
      <c r="J96" s="155"/>
      <c r="K96" s="155"/>
      <c r="L96" s="155"/>
      <c r="M96" s="159"/>
      <c r="N96" s="160"/>
    </row>
    <row r="97" ht="13.5" spans="1:14">
      <c r="A97" s="2" t="str">
        <f>'Gene Table'!D97</f>
        <v>PCR</v>
      </c>
      <c r="B97" s="154" t="s">
        <v>373</v>
      </c>
      <c r="C97" s="152"/>
      <c r="D97" s="152"/>
      <c r="E97" s="152"/>
      <c r="F97" s="166"/>
      <c r="G97" s="166"/>
      <c r="H97" s="166"/>
      <c r="I97" s="166"/>
      <c r="J97" s="166"/>
      <c r="K97" s="166"/>
      <c r="L97" s="166"/>
      <c r="M97" s="159"/>
      <c r="N97" s="160"/>
    </row>
    <row r="98" ht="13.5" spans="1:14">
      <c r="A98" s="2" t="str">
        <f>'Gene Table'!D98</f>
        <v>PCR</v>
      </c>
      <c r="B98" s="156" t="s">
        <v>375</v>
      </c>
      <c r="C98" s="152"/>
      <c r="D98" s="152"/>
      <c r="E98" s="152"/>
      <c r="F98" s="166"/>
      <c r="G98" s="166"/>
      <c r="H98" s="166"/>
      <c r="I98" s="166"/>
      <c r="J98" s="166"/>
      <c r="K98" s="166"/>
      <c r="L98" s="166"/>
      <c r="M98" s="159"/>
      <c r="N98" s="160"/>
    </row>
    <row r="100" spans="1:14">
      <c r="A100" s="167" t="s">
        <v>398</v>
      </c>
      <c r="B100" s="168"/>
      <c r="C100" s="168"/>
      <c r="D100" s="168"/>
      <c r="E100" s="168"/>
      <c r="F100" s="168"/>
      <c r="G100" s="168"/>
      <c r="H100" s="168"/>
      <c r="I100" s="168"/>
      <c r="J100" s="168"/>
      <c r="K100" s="168"/>
      <c r="L100" s="168"/>
      <c r="M100" s="168"/>
      <c r="N100" s="171"/>
    </row>
    <row r="101" spans="1:14">
      <c r="A101" s="169"/>
      <c r="B101" s="169"/>
      <c r="C101" s="169"/>
      <c r="D101" s="169"/>
      <c r="E101" s="169"/>
      <c r="F101" s="169"/>
      <c r="G101" s="169"/>
      <c r="H101" s="169"/>
      <c r="I101" s="169"/>
      <c r="J101" s="169"/>
      <c r="K101" s="169"/>
      <c r="L101" s="169"/>
      <c r="M101" s="169"/>
      <c r="N101" s="169"/>
    </row>
    <row r="102" spans="2:2">
      <c r="B102"/>
    </row>
    <row r="103" spans="2:2">
      <c r="B103"/>
    </row>
    <row r="105" spans="3:3">
      <c r="C105" s="170"/>
    </row>
    <row r="106" spans="3:3">
      <c r="C106" s="170"/>
    </row>
    <row r="107" spans="3:3">
      <c r="C107" s="170"/>
    </row>
    <row r="108" spans="3:3">
      <c r="C108" s="170"/>
    </row>
    <row r="109" spans="3:3">
      <c r="C109" s="170"/>
    </row>
  </sheetData>
  <mergeCells count="9">
    <mergeCell ref="C1:N1"/>
    <mergeCell ref="Q1:Z1"/>
    <mergeCell ref="P7:AB7"/>
    <mergeCell ref="A100:N100"/>
    <mergeCell ref="A1:A2"/>
    <mergeCell ref="B1:B2"/>
    <mergeCell ref="P1:P2"/>
    <mergeCell ref="AA1:AA2"/>
    <mergeCell ref="AB1:AB2"/>
  </mergeCells>
  <conditionalFormatting sqref="C3:M98">
    <cfRule type="cellIs" dxfId="0" priority="3" stopIfTrue="1" operator="greaterThanOrEqual">
      <formula>35</formula>
    </cfRule>
    <cfRule type="cellIs" dxfId="0" priority="4" stopIfTrue="1" operator="equal">
      <formula>0</formula>
    </cfRule>
  </conditionalFormatting>
  <conditionalFormatting sqref="C3:L98">
    <cfRule type="cellIs" dxfId="0" priority="1" stopIfTrue="1" operator="greaterThanOrEqual">
      <formula>35</formula>
    </cfRule>
    <cfRule type="cellIs" dxfId="0" priority="2" stopIfTrue="1" operator="equal">
      <formula>0</formula>
    </cfRule>
  </conditionalFormatting>
  <pageMargins left="0.75" right="0.75" top="1" bottom="1" header="0.5" footer="0.5"/>
  <pageSetup paperSize="1" orientation="landscape"/>
  <headerFooter alignWithMargins="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24"/>
  <sheetViews>
    <sheetView workbookViewId="0">
      <pane xSplit="1" topLeftCell="B1" activePane="topRight" state="frozen"/>
      <selection/>
      <selection pane="topRight" activeCell="A3" sqref="A3:A7"/>
    </sheetView>
  </sheetViews>
  <sheetFormatPr defaultColWidth="9" defaultRowHeight="12.75"/>
  <cols>
    <col min="1" max="1" width="20.7142857142857" customWidth="1"/>
    <col min="2" max="2" width="2.71428571428571" customWidth="1"/>
    <col min="3" max="13" width="5.71428571428571" customWidth="1"/>
    <col min="14" max="14" width="2.71428571428571" customWidth="1"/>
    <col min="15" max="15" width="20.7142857142857" customWidth="1"/>
    <col min="16" max="16" width="2.71428571428571" customWidth="1"/>
    <col min="17" max="27" width="5.71428571428571" customWidth="1"/>
  </cols>
  <sheetData>
    <row r="1" customHeight="1" spans="1:27">
      <c r="A1" s="7" t="s">
        <v>399</v>
      </c>
      <c r="C1" s="131" t="s">
        <v>377</v>
      </c>
      <c r="D1" s="16" t="str">
        <f>Results!C2</f>
        <v>Test Sample</v>
      </c>
      <c r="E1" s="65"/>
      <c r="F1" s="65"/>
      <c r="G1" s="65"/>
      <c r="H1" s="65"/>
      <c r="I1" s="65"/>
      <c r="J1" s="65"/>
      <c r="K1" s="65"/>
      <c r="L1" s="65"/>
      <c r="M1" s="66"/>
      <c r="O1" s="7" t="s">
        <v>399</v>
      </c>
      <c r="Q1" s="131" t="s">
        <v>377</v>
      </c>
      <c r="R1" s="8" t="str">
        <f>Results!D2</f>
        <v>Control Sample</v>
      </c>
      <c r="S1" s="8"/>
      <c r="T1" s="8"/>
      <c r="U1" s="8"/>
      <c r="V1" s="8"/>
      <c r="W1" s="8"/>
      <c r="X1" s="8"/>
      <c r="Y1" s="8"/>
      <c r="Z1" s="8"/>
      <c r="AA1" s="8"/>
    </row>
    <row r="2" spans="1:27">
      <c r="A2" s="149"/>
      <c r="C2" s="131"/>
      <c r="D2" s="150" t="s">
        <v>382</v>
      </c>
      <c r="E2" s="150" t="s">
        <v>383</v>
      </c>
      <c r="F2" s="150" t="s">
        <v>384</v>
      </c>
      <c r="G2" s="150" t="s">
        <v>385</v>
      </c>
      <c r="H2" s="150" t="s">
        <v>386</v>
      </c>
      <c r="I2" s="150" t="s">
        <v>387</v>
      </c>
      <c r="J2" s="150" t="s">
        <v>388</v>
      </c>
      <c r="K2" s="150" t="s">
        <v>389</v>
      </c>
      <c r="L2" s="150" t="s">
        <v>390</v>
      </c>
      <c r="M2" s="150" t="s">
        <v>391</v>
      </c>
      <c r="O2" s="149"/>
      <c r="Q2" s="131"/>
      <c r="R2" s="150" t="s">
        <v>382</v>
      </c>
      <c r="S2" s="150" t="s">
        <v>383</v>
      </c>
      <c r="T2" s="150" t="s">
        <v>384</v>
      </c>
      <c r="U2" s="150" t="s">
        <v>385</v>
      </c>
      <c r="V2" s="150" t="s">
        <v>386</v>
      </c>
      <c r="W2" s="150" t="s">
        <v>387</v>
      </c>
      <c r="X2" s="150" t="s">
        <v>388</v>
      </c>
      <c r="Y2" s="150" t="s">
        <v>389</v>
      </c>
      <c r="Z2" s="150" t="s">
        <v>390</v>
      </c>
      <c r="AA2" s="150" t="s">
        <v>391</v>
      </c>
    </row>
    <row r="3" spans="1:27">
      <c r="A3" s="151" t="str">
        <f>'Gene Table'!D89</f>
        <v>HK1</v>
      </c>
      <c r="C3" s="140" t="str">
        <f>IF(A3="","",IF(VLOOKUP($A3,'Test Sample Data'!$A$3:$L$98,2,FALSE)=0,"",VLOOKUP($A3,'Test Sample Data'!$A$3:$L$98,2,FALSE)))</f>
        <v>H03</v>
      </c>
      <c r="D3" s="3" t="str">
        <f>IF(A3="","",IF(VLOOKUP($A3,'Test Sample Data'!$A$3:$L$98,3,FALSE)=0,"",VLOOKUP($A3,'Test Sample Data'!$A$3:$L$98,3,FALSE)))</f>
        <v/>
      </c>
      <c r="E3" s="3" t="str">
        <f>IF(A3="","",IF(VLOOKUP($A3,'Test Sample Data'!$A$3:$L$98,4,FALSE)=0,"",VLOOKUP($A3,'Test Sample Data'!$A$3:$L$98,4,FALSE)))</f>
        <v/>
      </c>
      <c r="F3" s="3" t="str">
        <f>IF(A3="","",IF(VLOOKUP($A3,'Test Sample Data'!$A$3:$L$98,5,FALSE)=0,"",VLOOKUP($A3,'Test Sample Data'!$A$3:$L$98,5,FALSE)))</f>
        <v/>
      </c>
      <c r="G3" s="3" t="str">
        <f>IF(A3="","",IF(VLOOKUP($A3,'Test Sample Data'!$A$3:$L$98,6,FALSE)=0,"",VLOOKUP($A3,'Test Sample Data'!$A$3:$L$98,6,FALSE)))</f>
        <v/>
      </c>
      <c r="H3" s="3" t="str">
        <f>IF(A3="","",IF(VLOOKUP($A3,'Test Sample Data'!$A$3:$L$98,7,FALSE)=0,"",VLOOKUP($A3,'Test Sample Data'!$A$3:$L$98,7,FALSE)))</f>
        <v/>
      </c>
      <c r="I3" s="3" t="str">
        <f>IF(A3="","",IF(VLOOKUP($A3,'Test Sample Data'!$A$3:$L$98,8,FALSE)=0,"",VLOOKUP($A3,'Test Sample Data'!$A$3:$L$98,8,FALSE)))</f>
        <v/>
      </c>
      <c r="J3" s="3" t="str">
        <f>IF(A3="","",IF(VLOOKUP($A3,'Test Sample Data'!$A$3:$L$98,9,FALSE)=0,"",VLOOKUP($A3,'Test Sample Data'!$A$3:$L$98,9,FALSE)))</f>
        <v/>
      </c>
      <c r="K3" s="3" t="str">
        <f>IF(A3="","",IF(VLOOKUP($A3,'Test Sample Data'!$A$3:$L$98,10,FALSE)=0,"",VLOOKUP($A3,'Test Sample Data'!$A$3:$L$98,10,FALSE)))</f>
        <v/>
      </c>
      <c r="L3" s="3" t="str">
        <f>IF(A3="","",IF(VLOOKUP($A3,'Test Sample Data'!$A$3:$L$98,11,FALSE)=0,"",VLOOKUP($A3,'Test Sample Data'!$A$3:$L$98,11,FALSE)))</f>
        <v/>
      </c>
      <c r="M3" s="3" t="str">
        <f>IF(A3="","",IF(VLOOKUP($A3,'Test Sample Data'!$A$3:$L$98,12,FALSE)=0,"",VLOOKUP($A3,'Test Sample Data'!$A$3:$L$98,12,FALSE)))</f>
        <v/>
      </c>
      <c r="O3" s="153" t="str">
        <f>IF(A3=0,"",A3)</f>
        <v>HK1</v>
      </c>
      <c r="Q3" s="2" t="str">
        <f>IF('Choose Housekeeping Genes'!C3=0,"",'Choose Housekeeping Genes'!C3)</f>
        <v>H03</v>
      </c>
      <c r="R3" s="3" t="str">
        <f>IF(A3="","",IF(VLOOKUP($A3,'Control Sample Data'!$A$3:$L$98,3,FALSE)=0,"",VLOOKUP($A3,'Control Sample Data'!$A$3:$L$98,3,FALSE)))</f>
        <v/>
      </c>
      <c r="S3" s="3" t="str">
        <f>IF(A3="","",IF(VLOOKUP($A3,'Control Sample Data'!$A$3:$L$98,4,FALSE)=0,"",VLOOKUP($A3,'Control Sample Data'!$A$3:$L$98,4,FALSE)))</f>
        <v/>
      </c>
      <c r="T3" s="3" t="str">
        <f>IF(A3="","",IF(VLOOKUP($A3,'Control Sample Data'!$A$3:$L$98,5,FALSE)=0,"",VLOOKUP($A3,'Control Sample Data'!$A$3:$L$98,5,FALSE)))</f>
        <v/>
      </c>
      <c r="U3" s="3" t="str">
        <f>IF(A3="","",IF(VLOOKUP($A3,'Control Sample Data'!$A$3:$L$98,6,FALSE)=0,"",VLOOKUP($A3,'Control Sample Data'!$A$3:$L$98,6,FALSE)))</f>
        <v/>
      </c>
      <c r="V3" s="3" t="str">
        <f>IF(A3="","",IF(VLOOKUP($A3,'Control Sample Data'!$A$3:$L$98,7,FALSE)=0,"",VLOOKUP($A3,'Control Sample Data'!$A$3:$L$98,7,FALSE)))</f>
        <v/>
      </c>
      <c r="W3" s="3" t="str">
        <f>IF(A3="","",IF(VLOOKUP($A3,'Control Sample Data'!$A$3:$L$98,8,FALSE)=0,"",VLOOKUP($A3,'Control Sample Data'!$A$3:$L$98,8,FALSE)))</f>
        <v/>
      </c>
      <c r="X3" s="3" t="str">
        <f>IF(A3="","",IF(VLOOKUP($A3,'Control Sample Data'!$A$3:$L$98,9,FALSE)=0,"",VLOOKUP($A3,'Control Sample Data'!$A$3:$L$98,9,FALSE)))</f>
        <v/>
      </c>
      <c r="Y3" s="3" t="str">
        <f>IF($A3="","",IF(VLOOKUP($A3,'Control Sample Data'!$A$3:$L$98,10,FALSE)=0,"",VLOOKUP($A3,'Control Sample Data'!$A$3:$L$98,10,FALSE)))</f>
        <v/>
      </c>
      <c r="Z3" s="3" t="str">
        <f>IF(A3="","",IF(VLOOKUP($A3,'Control Sample Data'!$A$3:$L$98,11,FALSE)=0,"",VLOOKUP($A3,'Control Sample Data'!$A$3:$L$98,11,FALSE)))</f>
        <v/>
      </c>
      <c r="AA3" s="3" t="str">
        <f>IF(A3="","",IF(VLOOKUP($A3,'Control Sample Data'!$A$3:$L$98,12,FALSE)=0,"",VLOOKUP($A3,'Control Sample Data'!$A$3:$L$98,12,FALSE)))</f>
        <v/>
      </c>
    </row>
    <row r="4" ht="12" customHeight="1" spans="1:27">
      <c r="A4" s="151" t="str">
        <f>'Gene Table'!D90</f>
        <v>HK2</v>
      </c>
      <c r="C4" s="140" t="str">
        <f>IF(A4="","",IF(VLOOKUP($A4,'Test Sample Data'!$A$3:$L$98,2,FALSE)=0,"",VLOOKUP($A4,'Test Sample Data'!$A$3:$L$98,2,FALSE)))</f>
        <v>H04</v>
      </c>
      <c r="D4" s="3" t="str">
        <f>IF(A4="","",IF(VLOOKUP($A4,'Test Sample Data'!$A$3:$L$98,3,FALSE)=0,"",VLOOKUP($A4,'Test Sample Data'!$A$3:$L$98,3,FALSE)))</f>
        <v/>
      </c>
      <c r="E4" s="3" t="str">
        <f>IF(A4="","",IF(VLOOKUP($A4,'Test Sample Data'!$A$3:$L$98,4,FALSE)=0,"",VLOOKUP($A4,'Test Sample Data'!$A$3:$L$98,4,FALSE)))</f>
        <v/>
      </c>
      <c r="F4" s="3" t="str">
        <f>IF(A4="","",IF(VLOOKUP($A4,'Test Sample Data'!$A$3:$L$98,5,FALSE)=0,"",VLOOKUP($A4,'Test Sample Data'!$A$3:$L$98,5,FALSE)))</f>
        <v/>
      </c>
      <c r="G4" s="3" t="str">
        <f>IF(A4="","",IF(VLOOKUP($A4,'Test Sample Data'!$A$3:$L$98,6,FALSE)=0,"",VLOOKUP($A4,'Test Sample Data'!$A$3:$L$98,6,FALSE)))</f>
        <v/>
      </c>
      <c r="H4" s="3" t="str">
        <f>IF(A4="","",IF(VLOOKUP($A4,'Test Sample Data'!$A$3:$L$98,7,FALSE)=0,"",VLOOKUP($A4,'Test Sample Data'!$A$3:$L$98,7,FALSE)))</f>
        <v/>
      </c>
      <c r="I4" s="3" t="str">
        <f>IF(A4="","",IF(VLOOKUP($A4,'Test Sample Data'!$A$3:$L$98,8,FALSE)=0,"",VLOOKUP($A4,'Test Sample Data'!$A$3:$L$98,8,FALSE)))</f>
        <v/>
      </c>
      <c r="J4" s="3" t="str">
        <f>IF(A4="","",IF(VLOOKUP($A4,'Test Sample Data'!$A$3:$L$98,9,FALSE)=0,"",VLOOKUP($A4,'Test Sample Data'!$A$3:$L$98,9,FALSE)))</f>
        <v/>
      </c>
      <c r="K4" s="3" t="str">
        <f>IF(A4="","",IF(VLOOKUP($A4,'Test Sample Data'!$A$3:$L$98,10,FALSE)=0,"",VLOOKUP($A4,'Test Sample Data'!$A$3:$L$98,10,FALSE)))</f>
        <v/>
      </c>
      <c r="L4" s="3" t="str">
        <f>IF(A4="","",IF(VLOOKUP($A4,'Test Sample Data'!$A$3:$L$98,11,FALSE)=0,"",VLOOKUP($A4,'Test Sample Data'!$A$3:$L$98,11,FALSE)))</f>
        <v/>
      </c>
      <c r="M4" s="3" t="str">
        <f>IF(A4="","",IF(VLOOKUP($A4,'Test Sample Data'!$A$3:$L$98,12,FALSE)=0,"",VLOOKUP($A4,'Test Sample Data'!$A$3:$L$98,12,FALSE)))</f>
        <v/>
      </c>
      <c r="O4" s="153" t="str">
        <f>IF(A4=0,"",A4)</f>
        <v>HK2</v>
      </c>
      <c r="Q4" s="2" t="str">
        <f>IF('Choose Housekeeping Genes'!C4=0,"",'Choose Housekeeping Genes'!C4)</f>
        <v>H04</v>
      </c>
      <c r="R4" s="3" t="str">
        <f>IF(A4="","",IF(VLOOKUP($A4,'Control Sample Data'!$A$3:$L$98,3,FALSE)=0,"",VLOOKUP($A4,'Control Sample Data'!$A$3:$L$98,3,FALSE)))</f>
        <v/>
      </c>
      <c r="S4" s="3" t="str">
        <f>IF(A4="","",IF(VLOOKUP($A4,'Control Sample Data'!$A$3:$L$98,4,FALSE)=0,"",VLOOKUP($A4,'Control Sample Data'!$A$3:$L$98,4,FALSE)))</f>
        <v/>
      </c>
      <c r="T4" s="3" t="str">
        <f>IF(A4="","",IF(VLOOKUP($A4,'Control Sample Data'!$A$3:$L$98,5,FALSE)=0,"",VLOOKUP($A4,'Control Sample Data'!$A$3:$L$98,5,FALSE)))</f>
        <v/>
      </c>
      <c r="U4" s="3" t="str">
        <f>IF(A4="","",IF(VLOOKUP($A4,'Control Sample Data'!$A$3:$L$98,6,FALSE)=0,"",VLOOKUP($A4,'Control Sample Data'!$A$3:$L$98,6,FALSE)))</f>
        <v/>
      </c>
      <c r="V4" s="3" t="str">
        <f>IF(A4="","",IF(VLOOKUP($A4,'Control Sample Data'!$A$3:$L$98,7,FALSE)=0,"",VLOOKUP($A4,'Control Sample Data'!$A$3:$L$98,7,FALSE)))</f>
        <v/>
      </c>
      <c r="W4" s="3" t="str">
        <f>IF(A4="","",IF(VLOOKUP($A4,'Control Sample Data'!$A$3:$L$98,8,FALSE)=0,"",VLOOKUP($A4,'Control Sample Data'!$A$3:$L$98,8,FALSE)))</f>
        <v/>
      </c>
      <c r="X4" s="3" t="str">
        <f>IF(A4="","",IF(VLOOKUP($A4,'Control Sample Data'!$A$3:$L$98,9,FALSE)=0,"",VLOOKUP($A4,'Control Sample Data'!$A$3:$L$98,9,FALSE)))</f>
        <v/>
      </c>
      <c r="Y4" s="3" t="str">
        <f>IF($A4="","",IF(VLOOKUP($A4,'Control Sample Data'!$A$3:$L$98,10,FALSE)=0,"",VLOOKUP($A4,'Control Sample Data'!$A$3:$L$98,10,FALSE)))</f>
        <v/>
      </c>
      <c r="Z4" s="3" t="str">
        <f>IF(A4="","",IF(VLOOKUP($A4,'Control Sample Data'!$A$3:$L$98,11,FALSE)=0,"",VLOOKUP($A4,'Control Sample Data'!$A$3:$L$98,11,FALSE)))</f>
        <v/>
      </c>
      <c r="AA4" s="3" t="str">
        <f>IF(A4="","",IF(VLOOKUP($A4,'Control Sample Data'!$A$3:$L$98,12,FALSE)=0,"",VLOOKUP($A4,'Control Sample Data'!$A$3:$L$98,12,FALSE)))</f>
        <v/>
      </c>
    </row>
    <row r="5" spans="1:27">
      <c r="A5" s="151" t="str">
        <f>'Gene Table'!D91</f>
        <v>HK3</v>
      </c>
      <c r="C5" s="140" t="str">
        <f>IF(A5="","",IF(VLOOKUP($A5,'Test Sample Data'!$A$3:$L$98,2,FALSE)=0,"",VLOOKUP($A5,'Test Sample Data'!$A$3:$L$98,2,FALSE)))</f>
        <v>H05</v>
      </c>
      <c r="D5" s="3" t="str">
        <f>IF(A5="","",IF(VLOOKUP($A5,'Test Sample Data'!$A$3:$L$98,3,FALSE)=0,"",VLOOKUP($A5,'Test Sample Data'!$A$3:$L$98,3,FALSE)))</f>
        <v/>
      </c>
      <c r="E5" s="3" t="str">
        <f>IF(A5="","",IF(VLOOKUP($A5,'Test Sample Data'!$A$3:$L$98,4,FALSE)=0,"",VLOOKUP($A5,'Test Sample Data'!$A$3:$L$98,4,FALSE)))</f>
        <v/>
      </c>
      <c r="F5" s="3" t="str">
        <f>IF(A5="","",IF(VLOOKUP($A5,'Test Sample Data'!$A$3:$L$98,5,FALSE)=0,"",VLOOKUP($A5,'Test Sample Data'!$A$3:$L$98,5,FALSE)))</f>
        <v/>
      </c>
      <c r="G5" s="3" t="str">
        <f>IF(A5="","",IF(VLOOKUP($A5,'Test Sample Data'!$A$3:$L$98,6,FALSE)=0,"",VLOOKUP($A5,'Test Sample Data'!$A$3:$L$98,6,FALSE)))</f>
        <v/>
      </c>
      <c r="H5" s="3" t="str">
        <f>IF(A5="","",IF(VLOOKUP($A5,'Test Sample Data'!$A$3:$L$98,7,FALSE)=0,"",VLOOKUP($A5,'Test Sample Data'!$A$3:$L$98,7,FALSE)))</f>
        <v/>
      </c>
      <c r="I5" s="3" t="str">
        <f>IF(A5="","",IF(VLOOKUP($A5,'Test Sample Data'!$A$3:$L$98,8,FALSE)=0,"",VLOOKUP($A5,'Test Sample Data'!$A$3:$L$98,8,FALSE)))</f>
        <v/>
      </c>
      <c r="J5" s="3" t="str">
        <f>IF(A5="","",IF(VLOOKUP($A5,'Test Sample Data'!$A$3:$L$98,9,FALSE)=0,"",VLOOKUP($A5,'Test Sample Data'!$A$3:$L$98,9,FALSE)))</f>
        <v/>
      </c>
      <c r="K5" s="3" t="str">
        <f>IF(A5="","",IF(VLOOKUP($A5,'Test Sample Data'!$A$3:$L$98,10,FALSE)=0,"",VLOOKUP($A5,'Test Sample Data'!$A$3:$L$98,10,FALSE)))</f>
        <v/>
      </c>
      <c r="L5" s="3" t="str">
        <f>IF(A5="","",IF(VLOOKUP($A5,'Test Sample Data'!$A$3:$L$98,11,FALSE)=0,"",VLOOKUP($A5,'Test Sample Data'!$A$3:$L$98,11,FALSE)))</f>
        <v/>
      </c>
      <c r="M5" s="3" t="str">
        <f>IF(A5="","",IF(VLOOKUP($A5,'Test Sample Data'!$A$3:$L$98,12,FALSE)=0,"",VLOOKUP($A5,'Test Sample Data'!$A$3:$L$98,12,FALSE)))</f>
        <v/>
      </c>
      <c r="O5" s="153" t="str">
        <f>IF(A5=0,"",A5)</f>
        <v>HK3</v>
      </c>
      <c r="Q5" s="2" t="str">
        <f>IF('Choose Housekeeping Genes'!C5=0,"",'Choose Housekeeping Genes'!C5)</f>
        <v>H05</v>
      </c>
      <c r="R5" s="3" t="str">
        <f>IF(A5="","",IF(VLOOKUP($A5,'Control Sample Data'!$A$3:$L$98,3,FALSE)=0,"",VLOOKUP($A5,'Control Sample Data'!$A$3:$L$98,3,FALSE)))</f>
        <v/>
      </c>
      <c r="S5" s="3" t="str">
        <f>IF(A5="","",IF(VLOOKUP($A5,'Control Sample Data'!$A$3:$L$98,4,FALSE)=0,"",VLOOKUP($A5,'Control Sample Data'!$A$3:$L$98,4,FALSE)))</f>
        <v/>
      </c>
      <c r="T5" s="3" t="str">
        <f>IF(A5="","",IF(VLOOKUP($A5,'Control Sample Data'!$A$3:$L$98,5,FALSE)=0,"",VLOOKUP($A5,'Control Sample Data'!$A$3:$L$98,5,FALSE)))</f>
        <v/>
      </c>
      <c r="U5" s="3" t="str">
        <f>IF(A5="","",IF(VLOOKUP($A5,'Control Sample Data'!$A$3:$L$98,6,FALSE)=0,"",VLOOKUP($A5,'Control Sample Data'!$A$3:$L$98,6,FALSE)))</f>
        <v/>
      </c>
      <c r="V5" s="3" t="str">
        <f>IF(A5="","",IF(VLOOKUP($A5,'Control Sample Data'!$A$3:$L$98,7,FALSE)=0,"",VLOOKUP($A5,'Control Sample Data'!$A$3:$L$98,7,FALSE)))</f>
        <v/>
      </c>
      <c r="W5" s="3" t="str">
        <f>IF(A5="","",IF(VLOOKUP($A5,'Control Sample Data'!$A$3:$L$98,8,FALSE)=0,"",VLOOKUP($A5,'Control Sample Data'!$A$3:$L$98,8,FALSE)))</f>
        <v/>
      </c>
      <c r="X5" s="3" t="str">
        <f>IF(A5="","",IF(VLOOKUP($A5,'Control Sample Data'!$A$3:$L$98,9,FALSE)=0,"",VLOOKUP($A5,'Control Sample Data'!$A$3:$L$98,9,FALSE)))</f>
        <v/>
      </c>
      <c r="Y5" s="3" t="str">
        <f>IF($A5="","",IF(VLOOKUP($A5,'Control Sample Data'!$A$3:$L$98,10,FALSE)=0,"",VLOOKUP($A5,'Control Sample Data'!$A$3:$L$98,10,FALSE)))</f>
        <v/>
      </c>
      <c r="Z5" s="3" t="str">
        <f>IF(A5="","",IF(VLOOKUP($A5,'Control Sample Data'!$A$3:$L$98,11,FALSE)=0,"",VLOOKUP($A5,'Control Sample Data'!$A$3:$L$98,11,FALSE)))</f>
        <v/>
      </c>
      <c r="AA5" s="3" t="str">
        <f>IF(A5="","",IF(VLOOKUP($A5,'Control Sample Data'!$A$3:$L$98,12,FALSE)=0,"",VLOOKUP($A5,'Control Sample Data'!$A$3:$L$98,12,FALSE)))</f>
        <v/>
      </c>
    </row>
    <row r="6" spans="1:27">
      <c r="A6" s="151" t="str">
        <f>'Gene Table'!D92</f>
        <v>HK4</v>
      </c>
      <c r="C6" s="140" t="str">
        <f>IF(A6="","",IF(VLOOKUP($A6,'Test Sample Data'!$A$3:$L$98,2,FALSE)=0,"",VLOOKUP($A6,'Test Sample Data'!$A$3:$L$98,2,FALSE)))</f>
        <v>H06</v>
      </c>
      <c r="D6" s="3" t="str">
        <f>IF(A6="","",IF(VLOOKUP($A6,'Test Sample Data'!$A$3:$L$98,3,FALSE)=0,"",VLOOKUP($A6,'Test Sample Data'!$A$3:$L$98,3,FALSE)))</f>
        <v/>
      </c>
      <c r="E6" s="3" t="str">
        <f>IF(A6="","",IF(VLOOKUP($A6,'Test Sample Data'!$A$3:$L$98,4,FALSE)=0,"",VLOOKUP($A6,'Test Sample Data'!$A$3:$L$98,4,FALSE)))</f>
        <v/>
      </c>
      <c r="F6" s="3" t="str">
        <f>IF(A6="","",IF(VLOOKUP($A6,'Test Sample Data'!$A$3:$L$98,5,FALSE)=0,"",VLOOKUP($A6,'Test Sample Data'!$A$3:$L$98,5,FALSE)))</f>
        <v/>
      </c>
      <c r="G6" s="3" t="str">
        <f>IF(A6="","",IF(VLOOKUP($A6,'Test Sample Data'!$A$3:$L$98,6,FALSE)=0,"",VLOOKUP($A6,'Test Sample Data'!$A$3:$L$98,6,FALSE)))</f>
        <v/>
      </c>
      <c r="H6" s="3" t="str">
        <f>IF(A6="","",IF(VLOOKUP($A6,'Test Sample Data'!$A$3:$L$98,7,FALSE)=0,"",VLOOKUP($A6,'Test Sample Data'!$A$3:$L$98,7,FALSE)))</f>
        <v/>
      </c>
      <c r="I6" s="3" t="str">
        <f>IF(A6="","",IF(VLOOKUP($A6,'Test Sample Data'!$A$3:$L$98,8,FALSE)=0,"",VLOOKUP($A6,'Test Sample Data'!$A$3:$L$98,8,FALSE)))</f>
        <v/>
      </c>
      <c r="J6" s="3" t="str">
        <f>IF(A6="","",IF(VLOOKUP($A6,'Test Sample Data'!$A$3:$L$98,9,FALSE)=0,"",VLOOKUP($A6,'Test Sample Data'!$A$3:$L$98,9,FALSE)))</f>
        <v/>
      </c>
      <c r="K6" s="3" t="str">
        <f>IF(A6="","",IF(VLOOKUP($A6,'Test Sample Data'!$A$3:$L$98,10,FALSE)=0,"",VLOOKUP($A6,'Test Sample Data'!$A$3:$L$98,10,FALSE)))</f>
        <v/>
      </c>
      <c r="L6" s="3" t="str">
        <f>IF(A6="","",IF(VLOOKUP($A6,'Test Sample Data'!$A$3:$L$98,11,FALSE)=0,"",VLOOKUP($A6,'Test Sample Data'!$A$3:$L$98,11,FALSE)))</f>
        <v/>
      </c>
      <c r="M6" s="3" t="str">
        <f>IF(A6="","",IF(VLOOKUP($A6,'Test Sample Data'!$A$3:$L$98,12,FALSE)=0,"",VLOOKUP($A6,'Test Sample Data'!$A$3:$L$98,12,FALSE)))</f>
        <v/>
      </c>
      <c r="O6" s="153" t="str">
        <f>IF(A6=0,"",A6)</f>
        <v>HK4</v>
      </c>
      <c r="Q6" s="2" t="str">
        <f>IF('Choose Housekeeping Genes'!C6=0,"",'Choose Housekeeping Genes'!C6)</f>
        <v>H06</v>
      </c>
      <c r="R6" s="3" t="str">
        <f>IF(A6="","",IF(VLOOKUP($A6,'Control Sample Data'!$A$3:$L$98,3,FALSE)=0,"",VLOOKUP($A6,'Control Sample Data'!$A$3:$L$98,3,FALSE)))</f>
        <v/>
      </c>
      <c r="S6" s="3" t="str">
        <f>IF(A6="","",IF(VLOOKUP($A6,'Control Sample Data'!$A$3:$L$98,4,FALSE)=0,"",VLOOKUP($A6,'Control Sample Data'!$A$3:$L$98,4,FALSE)))</f>
        <v/>
      </c>
      <c r="T6" s="3" t="str">
        <f>IF(A6="","",IF(VLOOKUP($A6,'Control Sample Data'!$A$3:$L$98,5,FALSE)=0,"",VLOOKUP($A6,'Control Sample Data'!$A$3:$L$98,5,FALSE)))</f>
        <v/>
      </c>
      <c r="U6" s="3" t="str">
        <f>IF(A6="","",IF(VLOOKUP($A6,'Control Sample Data'!$A$3:$L$98,6,FALSE)=0,"",VLOOKUP($A6,'Control Sample Data'!$A$3:$L$98,6,FALSE)))</f>
        <v/>
      </c>
      <c r="V6" s="3" t="str">
        <f>IF(A6="","",IF(VLOOKUP($A6,'Control Sample Data'!$A$3:$L$98,7,FALSE)=0,"",VLOOKUP($A6,'Control Sample Data'!$A$3:$L$98,7,FALSE)))</f>
        <v/>
      </c>
      <c r="W6" s="3" t="str">
        <f>IF(A6="","",IF(VLOOKUP($A6,'Control Sample Data'!$A$3:$L$98,8,FALSE)=0,"",VLOOKUP($A6,'Control Sample Data'!$A$3:$L$98,8,FALSE)))</f>
        <v/>
      </c>
      <c r="X6" s="3" t="str">
        <f>IF(A6="","",IF(VLOOKUP($A6,'Control Sample Data'!$A$3:$L$98,9,FALSE)=0,"",VLOOKUP($A6,'Control Sample Data'!$A$3:$L$98,9,FALSE)))</f>
        <v/>
      </c>
      <c r="Y6" s="3" t="str">
        <f>IF($A6="","",IF(VLOOKUP($A6,'Control Sample Data'!$A$3:$L$98,10,FALSE)=0,"",VLOOKUP($A6,'Control Sample Data'!$A$3:$L$98,10,FALSE)))</f>
        <v/>
      </c>
      <c r="Z6" s="3" t="str">
        <f>IF(A6="","",IF(VLOOKUP($A6,'Control Sample Data'!$A$3:$L$98,11,FALSE)=0,"",VLOOKUP($A6,'Control Sample Data'!$A$3:$L$98,11,FALSE)))</f>
        <v/>
      </c>
      <c r="AA6" s="3" t="str">
        <f>IF(A6="","",IF(VLOOKUP($A6,'Control Sample Data'!$A$3:$L$98,12,FALSE)=0,"",VLOOKUP($A6,'Control Sample Data'!$A$3:$L$98,12,FALSE)))</f>
        <v/>
      </c>
    </row>
    <row r="7" spans="1:27">
      <c r="A7" s="151" t="str">
        <f>'Gene Table'!D93</f>
        <v>HK5</v>
      </c>
      <c r="C7" s="140" t="str">
        <f>IF(A7="","",IF(VLOOKUP($A7,'Test Sample Data'!$A$3:$L$98,2,FALSE)=0,"",VLOOKUP($A7,'Test Sample Data'!$A$3:$L$98,2,FALSE)))</f>
        <v>H07</v>
      </c>
      <c r="D7" s="3" t="str">
        <f>IF(A7="","",IF(VLOOKUP($A7,'Test Sample Data'!$A$3:$L$98,3,FALSE)=0,"",VLOOKUP($A7,'Test Sample Data'!$A$3:$L$98,3,FALSE)))</f>
        <v/>
      </c>
      <c r="E7" s="3" t="str">
        <f>IF(A7="","",IF(VLOOKUP($A7,'Test Sample Data'!$A$3:$L$98,4,FALSE)=0,"",VLOOKUP($A7,'Test Sample Data'!$A$3:$L$98,4,FALSE)))</f>
        <v/>
      </c>
      <c r="F7" s="3" t="str">
        <f>IF(A7="","",IF(VLOOKUP($A7,'Test Sample Data'!$A$3:$L$98,5,FALSE)=0,"",VLOOKUP($A7,'Test Sample Data'!$A$3:$L$98,5,FALSE)))</f>
        <v/>
      </c>
      <c r="G7" s="3" t="str">
        <f>IF(A7="","",IF(VLOOKUP($A7,'Test Sample Data'!$A$3:$L$98,6,FALSE)=0,"",VLOOKUP($A7,'Test Sample Data'!$A$3:$L$98,6,FALSE)))</f>
        <v/>
      </c>
      <c r="H7" s="3" t="str">
        <f>IF(A7="","",IF(VLOOKUP($A7,'Test Sample Data'!$A$3:$L$98,7,FALSE)=0,"",VLOOKUP($A7,'Test Sample Data'!$A$3:$L$98,7,FALSE)))</f>
        <v/>
      </c>
      <c r="I7" s="3" t="str">
        <f>IF(A7="","",IF(VLOOKUP($A7,'Test Sample Data'!$A$3:$L$98,8,FALSE)=0,"",VLOOKUP($A7,'Test Sample Data'!$A$3:$L$98,8,FALSE)))</f>
        <v/>
      </c>
      <c r="J7" s="3" t="str">
        <f>IF(A7="","",IF(VLOOKUP($A7,'Test Sample Data'!$A$3:$L$98,9,FALSE)=0,"",VLOOKUP($A7,'Test Sample Data'!$A$3:$L$98,9,FALSE)))</f>
        <v/>
      </c>
      <c r="K7" s="3" t="str">
        <f>IF(A7="","",IF(VLOOKUP($A7,'Test Sample Data'!$A$3:$L$98,10,FALSE)=0,"",VLOOKUP($A7,'Test Sample Data'!$A$3:$L$98,10,FALSE)))</f>
        <v/>
      </c>
      <c r="L7" s="3" t="str">
        <f>IF(A7="","",IF(VLOOKUP($A7,'Test Sample Data'!$A$3:$L$98,11,FALSE)=0,"",VLOOKUP($A7,'Test Sample Data'!$A$3:$L$98,11,FALSE)))</f>
        <v/>
      </c>
      <c r="M7" s="3" t="str">
        <f>IF(A7="","",IF(VLOOKUP($A7,'Test Sample Data'!$A$3:$L$98,12,FALSE)=0,"",VLOOKUP($A7,'Test Sample Data'!$A$3:$L$98,12,FALSE)))</f>
        <v/>
      </c>
      <c r="O7" s="153" t="str">
        <f t="shared" ref="O7:O8" si="0">IF(A7=0,"",A7)</f>
        <v>HK5</v>
      </c>
      <c r="Q7" s="2" t="str">
        <f>IF('Choose Housekeeping Genes'!C7=0,"",'Choose Housekeeping Genes'!C7)</f>
        <v>H07</v>
      </c>
      <c r="R7" s="3" t="str">
        <f>IF(A7="","",IF(VLOOKUP($A7,'Control Sample Data'!$A$3:$L$98,3,FALSE)=0,"",VLOOKUP($A7,'Control Sample Data'!$A$3:$L$98,3,FALSE)))</f>
        <v/>
      </c>
      <c r="S7" s="3" t="str">
        <f>IF(A7="","",IF(VLOOKUP($A7,'Control Sample Data'!$A$3:$L$98,4,FALSE)=0,"",VLOOKUP($A7,'Control Sample Data'!$A$3:$L$98,4,FALSE)))</f>
        <v/>
      </c>
      <c r="T7" s="3" t="str">
        <f>IF(A7="","",IF(VLOOKUP($A7,'Control Sample Data'!$A$3:$L$98,5,FALSE)=0,"",VLOOKUP($A7,'Control Sample Data'!$A$3:$L$98,5,FALSE)))</f>
        <v/>
      </c>
      <c r="U7" s="3" t="str">
        <f>IF(A7="","",IF(VLOOKUP($A7,'Control Sample Data'!$A$3:$L$98,6,FALSE)=0,"",VLOOKUP($A7,'Control Sample Data'!$A$3:$L$98,6,FALSE)))</f>
        <v/>
      </c>
      <c r="V7" s="3" t="str">
        <f>IF(A7="","",IF(VLOOKUP($A7,'Control Sample Data'!$A$3:$L$98,7,FALSE)=0,"",VLOOKUP($A7,'Control Sample Data'!$A$3:$L$98,7,FALSE)))</f>
        <v/>
      </c>
      <c r="W7" s="3" t="str">
        <f>IF(A7="","",IF(VLOOKUP($A7,'Control Sample Data'!$A$3:$L$98,8,FALSE)=0,"",VLOOKUP($A7,'Control Sample Data'!$A$3:$L$98,8,FALSE)))</f>
        <v/>
      </c>
      <c r="X7" s="3" t="str">
        <f>IF(A7="","",IF(VLOOKUP($A7,'Control Sample Data'!$A$3:$L$98,9,FALSE)=0,"",VLOOKUP($A7,'Control Sample Data'!$A$3:$L$98,9,FALSE)))</f>
        <v/>
      </c>
      <c r="Y7" s="3" t="str">
        <f>IF($A7="","",IF(VLOOKUP($A7,'Control Sample Data'!$A$3:$L$98,10,FALSE)=0,"",VLOOKUP($A7,'Control Sample Data'!$A$3:$L$98,10,FALSE)))</f>
        <v/>
      </c>
      <c r="Z7" s="3" t="str">
        <f>IF(A7="","",IF(VLOOKUP($A7,'Control Sample Data'!$A$3:$L$98,11,FALSE)=0,"",VLOOKUP($A7,'Control Sample Data'!$A$3:$L$98,11,FALSE)))</f>
        <v/>
      </c>
      <c r="AA7" s="3" t="str">
        <f>IF(A7="","",IF(VLOOKUP($A7,'Control Sample Data'!$A$3:$L$98,12,FALSE)=0,"",VLOOKUP($A7,'Control Sample Data'!$A$3:$L$98,12,FALSE)))</f>
        <v/>
      </c>
    </row>
    <row r="8" spans="1:27">
      <c r="A8" s="151"/>
      <c r="C8" s="140" t="str">
        <f>IF(A8="","",IF(VLOOKUP($A8,'Test Sample Data'!$A$3:$L$98,2,FALSE)=0,"",VLOOKUP($A8,'Test Sample Data'!$A$3:$L$98,2,FALSE)))</f>
        <v/>
      </c>
      <c r="D8" s="3" t="str">
        <f>IF(A8="","",IF(VLOOKUP($A8,'Test Sample Data'!$A$3:$L$98,3,FALSE)=0,"",VLOOKUP($A8,'Test Sample Data'!$A$3:$L$98,3,FALSE)))</f>
        <v/>
      </c>
      <c r="E8" s="3" t="str">
        <f>IF(A8="","",IF(VLOOKUP($A8,'Test Sample Data'!$A$3:$L$98,4,FALSE)=0,"",VLOOKUP($A8,'Test Sample Data'!$A$3:$L$98,4,FALSE)))</f>
        <v/>
      </c>
      <c r="F8" s="3" t="str">
        <f>IF(A8="","",IF(VLOOKUP($A8,'Test Sample Data'!$A$3:$L$98,5,FALSE)=0,"",VLOOKUP($A8,'Test Sample Data'!$A$3:$L$98,5,FALSE)))</f>
        <v/>
      </c>
      <c r="G8" s="3" t="str">
        <f>IF(A8="","",IF(VLOOKUP($A8,'Test Sample Data'!$A$3:$L$98,6,FALSE)=0,"",VLOOKUP($A8,'Test Sample Data'!$A$3:$L$98,6,FALSE)))</f>
        <v/>
      </c>
      <c r="H8" s="3" t="str">
        <f>IF(A8="","",IF(VLOOKUP($A8,'Test Sample Data'!$A$3:$L$98,7,FALSE)=0,"",VLOOKUP($A8,'Test Sample Data'!$A$3:$L$98,7,FALSE)))</f>
        <v/>
      </c>
      <c r="I8" s="3" t="str">
        <f>IF(A8="","",IF(VLOOKUP($A8,'Test Sample Data'!$A$3:$L$98,8,FALSE)=0,"",VLOOKUP($A8,'Test Sample Data'!$A$3:$L$98,8,FALSE)))</f>
        <v/>
      </c>
      <c r="J8" s="3" t="str">
        <f>IF(A8="","",IF(VLOOKUP($A8,'Test Sample Data'!$A$3:$L$98,9,FALSE)=0,"",VLOOKUP($A8,'Test Sample Data'!$A$3:$L$98,9,FALSE)))</f>
        <v/>
      </c>
      <c r="K8" s="3" t="str">
        <f>IF(A8="","",IF(VLOOKUP($A8,'Test Sample Data'!$A$3:$L$98,10,FALSE)=0,"",VLOOKUP($A8,'Test Sample Data'!$A$3:$L$98,10,FALSE)))</f>
        <v/>
      </c>
      <c r="L8" s="3" t="str">
        <f>IF(A8="","",IF(VLOOKUP($A8,'Test Sample Data'!$A$3:$L$98,11,FALSE)=0,"",VLOOKUP($A8,'Test Sample Data'!$A$3:$L$98,11,FALSE)))</f>
        <v/>
      </c>
      <c r="M8" s="3" t="str">
        <f>IF(A8="","",IF(VLOOKUP($A8,'Test Sample Data'!$A$3:$L$98,12,FALSE)=0,"",VLOOKUP($A8,'Test Sample Data'!$A$3:$L$98,12,FALSE)))</f>
        <v/>
      </c>
      <c r="O8" s="153" t="str">
        <f t="shared" si="0"/>
        <v/>
      </c>
      <c r="Q8" s="2" t="str">
        <f>IF('Choose Housekeeping Genes'!C8=0,"",'Choose Housekeeping Genes'!C8)</f>
        <v/>
      </c>
      <c r="R8" s="3" t="str">
        <f>IF(A8="","",IF(VLOOKUP($A8,'Control Sample Data'!$A$3:$L$98,3,FALSE)=0,"",VLOOKUP($A8,'Control Sample Data'!$A$3:$L$98,3,FALSE)))</f>
        <v/>
      </c>
      <c r="S8" s="3" t="str">
        <f>IF(A8="","",IF(VLOOKUP($A8,'Control Sample Data'!$A$3:$L$98,4,FALSE)=0,"",VLOOKUP($A8,'Control Sample Data'!$A$3:$L$98,4,FALSE)))</f>
        <v/>
      </c>
      <c r="T8" s="3" t="str">
        <f>IF(A8="","",IF(VLOOKUP($A8,'Control Sample Data'!$A$3:$L$98,5,FALSE)=0,"",VLOOKUP($A8,'Control Sample Data'!$A$3:$L$98,5,FALSE)))</f>
        <v/>
      </c>
      <c r="U8" s="3" t="str">
        <f>IF(A8="","",IF(VLOOKUP($A8,'Control Sample Data'!$A$3:$L$98,6,FALSE)=0,"",VLOOKUP($A8,'Control Sample Data'!$A$3:$L$98,6,FALSE)))</f>
        <v/>
      </c>
      <c r="V8" s="3" t="str">
        <f>IF(A8="","",IF(VLOOKUP($A8,'Control Sample Data'!$A$3:$L$98,7,FALSE)=0,"",VLOOKUP($A8,'Control Sample Data'!$A$3:$L$98,7,FALSE)))</f>
        <v/>
      </c>
      <c r="W8" s="3" t="str">
        <f>IF(A8="","",IF(VLOOKUP($A8,'Control Sample Data'!$A$3:$L$98,8,FALSE)=0,"",VLOOKUP($A8,'Control Sample Data'!$A$3:$L$98,8,FALSE)))</f>
        <v/>
      </c>
      <c r="X8" s="3" t="str">
        <f>IF(A8="","",IF(VLOOKUP($A8,'Control Sample Data'!$A$3:$L$98,9,FALSE)=0,"",VLOOKUP($A8,'Control Sample Data'!$A$3:$L$98,9,FALSE)))</f>
        <v/>
      </c>
      <c r="Y8" s="3" t="str">
        <f>IF($A8="","",IF(VLOOKUP($A8,'Control Sample Data'!$A$3:$L$98,10,FALSE)=0,"",VLOOKUP($A8,'Control Sample Data'!$A$3:$L$98,10,FALSE)))</f>
        <v/>
      </c>
      <c r="Z8" s="3" t="str">
        <f>IF(A8="","",IF(VLOOKUP($A8,'Control Sample Data'!$A$3:$L$98,11,FALSE)=0,"",VLOOKUP($A8,'Control Sample Data'!$A$3:$L$98,11,FALSE)))</f>
        <v/>
      </c>
      <c r="AA8" s="3" t="str">
        <f>IF(A8="","",IF(VLOOKUP($A8,'Control Sample Data'!$A$3:$L$98,12,FALSE)=0,"",VLOOKUP($A8,'Control Sample Data'!$A$3:$L$98,12,FALSE)))</f>
        <v/>
      </c>
    </row>
    <row r="9" spans="1:27">
      <c r="A9" s="152"/>
      <c r="C9" s="140" t="str">
        <f>IF(A9="","",IF(VLOOKUP($A9,'Test Sample Data'!$A$3:$L$98,2,FALSE)=0,"",VLOOKUP($A9,'Test Sample Data'!$A$3:$L$98,2,FALSE)))</f>
        <v/>
      </c>
      <c r="D9" s="3" t="str">
        <f>IF(A9="","",IF(VLOOKUP($A9,'Test Sample Data'!$A$3:$L$98,3,FALSE)=0,"",VLOOKUP($A9,'Test Sample Data'!$A$3:$L$98,3,FALSE)))</f>
        <v/>
      </c>
      <c r="E9" s="3" t="str">
        <f>IF(A9="","",IF(VLOOKUP($A9,'Test Sample Data'!$A$3:$L$98,4,FALSE)=0,"",VLOOKUP($A9,'Test Sample Data'!$A$3:$L$98,4,FALSE)))</f>
        <v/>
      </c>
      <c r="F9" s="3" t="str">
        <f>IF(A9="","",IF(VLOOKUP($A9,'Test Sample Data'!$A$3:$L$98,5,FALSE)=0,"",VLOOKUP($A9,'Test Sample Data'!$A$3:$L$98,5,FALSE)))</f>
        <v/>
      </c>
      <c r="G9" s="3" t="str">
        <f>IF(A9="","",IF(VLOOKUP($A9,'Test Sample Data'!$A$3:$L$98,6,FALSE)=0,"",VLOOKUP($A9,'Test Sample Data'!$A$3:$L$98,6,FALSE)))</f>
        <v/>
      </c>
      <c r="H9" s="3" t="str">
        <f>IF(A9="","",IF(VLOOKUP($A9,'Test Sample Data'!$A$3:$L$98,7,FALSE)=0,"",VLOOKUP($A9,'Test Sample Data'!$A$3:$L$98,7,FALSE)))</f>
        <v/>
      </c>
      <c r="I9" s="3" t="str">
        <f>IF(A9="","",IF(VLOOKUP($A9,'Test Sample Data'!$A$3:$L$98,8,FALSE)=0,"",VLOOKUP($A9,'Test Sample Data'!$A$3:$L$98,8,FALSE)))</f>
        <v/>
      </c>
      <c r="J9" s="3" t="str">
        <f>IF(A9="","",IF(VLOOKUP($A9,'Test Sample Data'!$A$3:$L$98,9,FALSE)=0,"",VLOOKUP($A9,'Test Sample Data'!$A$3:$L$98,9,FALSE)))</f>
        <v/>
      </c>
      <c r="K9" s="3" t="str">
        <f>IF(A9="","",IF(VLOOKUP($A9,'Test Sample Data'!$A$3:$L$98,10,FALSE)=0,"",VLOOKUP($A9,'Test Sample Data'!$A$3:$L$98,10,FALSE)))</f>
        <v/>
      </c>
      <c r="L9" s="3" t="str">
        <f>IF(A9="","",IF(VLOOKUP($A9,'Test Sample Data'!$A$3:$L$98,11,FALSE)=0,"",VLOOKUP($A9,'Test Sample Data'!$A$3:$L$98,11,FALSE)))</f>
        <v/>
      </c>
      <c r="M9" s="3" t="str">
        <f>IF(A9="","",IF(VLOOKUP($A9,'Test Sample Data'!$A$3:$L$98,12,FALSE)=0,"",VLOOKUP($A9,'Test Sample Data'!$A$3:$L$98,12,FALSE)))</f>
        <v/>
      </c>
      <c r="O9" s="153" t="str">
        <f t="shared" ref="O9:O22" si="1">IF(A9=0,"",A9)</f>
        <v/>
      </c>
      <c r="Q9" s="2" t="str">
        <f>IF('Choose Housekeeping Genes'!C9=0,"",'Choose Housekeeping Genes'!C9)</f>
        <v/>
      </c>
      <c r="R9" s="3" t="str">
        <f>IF(A9="","",IF(VLOOKUP($A9,'Control Sample Data'!$A$3:$L$98,3,FALSE)=0,"",VLOOKUP($A9,'Control Sample Data'!$A$3:$L$98,3,FALSE)))</f>
        <v/>
      </c>
      <c r="S9" s="3" t="str">
        <f>IF(A9="","",IF(VLOOKUP($A9,'Control Sample Data'!$A$3:$L$98,4,FALSE)=0,"",VLOOKUP($A9,'Control Sample Data'!$A$3:$L$98,4,FALSE)))</f>
        <v/>
      </c>
      <c r="T9" s="3" t="str">
        <f>IF(A9="","",IF(VLOOKUP($A9,'Control Sample Data'!$A$3:$L$98,5,FALSE)=0,"",VLOOKUP($A9,'Control Sample Data'!$A$3:$L$98,5,FALSE)))</f>
        <v/>
      </c>
      <c r="U9" s="3" t="str">
        <f>IF(A9="","",IF(VLOOKUP($A9,'Control Sample Data'!$A$3:$L$98,6,FALSE)=0,"",VLOOKUP($A9,'Control Sample Data'!$A$3:$L$98,6,FALSE)))</f>
        <v/>
      </c>
      <c r="V9" s="3" t="str">
        <f>IF(A9="","",IF(VLOOKUP($A9,'Control Sample Data'!$A$3:$L$98,7,FALSE)=0,"",VLOOKUP($A9,'Control Sample Data'!$A$3:$L$98,7,FALSE)))</f>
        <v/>
      </c>
      <c r="W9" s="3" t="str">
        <f>IF(A9="","",IF(VLOOKUP($A9,'Control Sample Data'!$A$3:$L$98,8,FALSE)=0,"",VLOOKUP($A9,'Control Sample Data'!$A$3:$L$98,8,FALSE)))</f>
        <v/>
      </c>
      <c r="X9" s="3" t="str">
        <f>IF(A9="","",IF(VLOOKUP($A9,'Control Sample Data'!$A$3:$L$98,9,FALSE)=0,"",VLOOKUP($A9,'Control Sample Data'!$A$3:$L$98,9,FALSE)))</f>
        <v/>
      </c>
      <c r="Y9" s="3" t="str">
        <f>IF($A9="","",IF(VLOOKUP($A9,'Control Sample Data'!$A$3:$L$98,10,FALSE)=0,"",VLOOKUP($A9,'Control Sample Data'!$A$3:$L$98,10,FALSE)))</f>
        <v/>
      </c>
      <c r="Z9" s="3" t="str">
        <f>IF(A9="","",IF(VLOOKUP($A9,'Control Sample Data'!$A$3:$L$98,11,FALSE)=0,"",VLOOKUP($A9,'Control Sample Data'!$A$3:$L$98,11,FALSE)))</f>
        <v/>
      </c>
      <c r="AA9" s="3" t="str">
        <f>IF(A9="","",IF(VLOOKUP($A9,'Control Sample Data'!$A$3:$L$98,12,FALSE)=0,"",VLOOKUP($A9,'Control Sample Data'!$A$3:$L$98,12,FALSE)))</f>
        <v/>
      </c>
    </row>
    <row r="10" spans="1:27">
      <c r="A10" s="152"/>
      <c r="C10" s="140" t="str">
        <f>IF(A10="","",IF(VLOOKUP($A10,'Test Sample Data'!$A$3:$L$98,2,FALSE)=0,"",VLOOKUP($A10,'Test Sample Data'!$A$3:$L$98,2,FALSE)))</f>
        <v/>
      </c>
      <c r="D10" s="3" t="str">
        <f>IF(A10="","",IF(VLOOKUP($A10,'Test Sample Data'!$A$3:$L$98,3,FALSE)=0,"",VLOOKUP($A10,'Test Sample Data'!$A$3:$L$98,3,FALSE)))</f>
        <v/>
      </c>
      <c r="E10" s="3" t="str">
        <f>IF(A10="","",IF(VLOOKUP($A10,'Test Sample Data'!$A$3:$L$98,4,FALSE)=0,"",VLOOKUP($A10,'Test Sample Data'!$A$3:$L$98,4,FALSE)))</f>
        <v/>
      </c>
      <c r="F10" s="3" t="str">
        <f>IF(A10="","",IF(VLOOKUP($A10,'Test Sample Data'!$A$3:$L$98,5,FALSE)=0,"",VLOOKUP($A10,'Test Sample Data'!$A$3:$L$98,5,FALSE)))</f>
        <v/>
      </c>
      <c r="G10" s="3" t="str">
        <f>IF(A10="","",IF(VLOOKUP($A10,'Test Sample Data'!$A$3:$L$98,6,FALSE)=0,"",VLOOKUP($A10,'Test Sample Data'!$A$3:$L$98,6,FALSE)))</f>
        <v/>
      </c>
      <c r="H10" s="3" t="str">
        <f>IF(A10="","",IF(VLOOKUP($A10,'Test Sample Data'!$A$3:$L$98,7,FALSE)=0,"",VLOOKUP($A10,'Test Sample Data'!$A$3:$L$98,7,FALSE)))</f>
        <v/>
      </c>
      <c r="I10" s="3" t="str">
        <f>IF(A10="","",IF(VLOOKUP($A10,'Test Sample Data'!$A$3:$L$98,8,FALSE)=0,"",VLOOKUP($A10,'Test Sample Data'!$A$3:$L$98,8,FALSE)))</f>
        <v/>
      </c>
      <c r="J10" s="3" t="str">
        <f>IF(A10="","",IF(VLOOKUP($A10,'Test Sample Data'!$A$3:$L$98,9,FALSE)=0,"",VLOOKUP($A10,'Test Sample Data'!$A$3:$L$98,9,FALSE)))</f>
        <v/>
      </c>
      <c r="K10" s="3" t="str">
        <f>IF(A10="","",IF(VLOOKUP($A10,'Test Sample Data'!$A$3:$L$98,10,FALSE)=0,"",VLOOKUP($A10,'Test Sample Data'!$A$3:$L$98,10,FALSE)))</f>
        <v/>
      </c>
      <c r="L10" s="3" t="str">
        <f>IF(A10="","",IF(VLOOKUP($A10,'Test Sample Data'!$A$3:$L$98,11,FALSE)=0,"",VLOOKUP($A10,'Test Sample Data'!$A$3:$L$98,11,FALSE)))</f>
        <v/>
      </c>
      <c r="M10" s="3" t="str">
        <f>IF(A10="","",IF(VLOOKUP($A10,'Test Sample Data'!$A$3:$L$98,12,FALSE)=0,"",VLOOKUP($A10,'Test Sample Data'!$A$3:$L$98,12,FALSE)))</f>
        <v/>
      </c>
      <c r="O10" s="153" t="str">
        <f t="shared" si="1"/>
        <v/>
      </c>
      <c r="Q10" s="2" t="str">
        <f>IF('Choose Housekeeping Genes'!C10=0,"",'Choose Housekeeping Genes'!C10)</f>
        <v/>
      </c>
      <c r="R10" s="3" t="str">
        <f>IF(A10="","",IF(VLOOKUP($A10,'Control Sample Data'!$A$3:$L$98,3,FALSE)=0,"",VLOOKUP($A10,'Control Sample Data'!$A$3:$L$98,3,FALSE)))</f>
        <v/>
      </c>
      <c r="S10" s="3" t="str">
        <f>IF(A10="","",IF(VLOOKUP($A10,'Control Sample Data'!$A$3:$L$98,4,FALSE)=0,"",VLOOKUP($A10,'Control Sample Data'!$A$3:$L$98,4,FALSE)))</f>
        <v/>
      </c>
      <c r="T10" s="3" t="str">
        <f>IF(A10="","",IF(VLOOKUP($A10,'Control Sample Data'!$A$3:$L$98,5,FALSE)=0,"",VLOOKUP($A10,'Control Sample Data'!$A$3:$L$98,5,FALSE)))</f>
        <v/>
      </c>
      <c r="U10" s="3" t="str">
        <f>IF(A10="","",IF(VLOOKUP($A10,'Control Sample Data'!$A$3:$L$98,6,FALSE)=0,"",VLOOKUP($A10,'Control Sample Data'!$A$3:$L$98,6,FALSE)))</f>
        <v/>
      </c>
      <c r="V10" s="3" t="str">
        <f>IF(A10="","",IF(VLOOKUP($A10,'Control Sample Data'!$A$3:$L$98,7,FALSE)=0,"",VLOOKUP($A10,'Control Sample Data'!$A$3:$L$98,7,FALSE)))</f>
        <v/>
      </c>
      <c r="W10" s="3" t="str">
        <f>IF(A10="","",IF(VLOOKUP($A10,'Control Sample Data'!$A$3:$L$98,8,FALSE)=0,"",VLOOKUP($A10,'Control Sample Data'!$A$3:$L$98,8,FALSE)))</f>
        <v/>
      </c>
      <c r="X10" s="3" t="str">
        <f>IF(A10="","",IF(VLOOKUP($A10,'Control Sample Data'!$A$3:$L$98,9,FALSE)=0,"",VLOOKUP($A10,'Control Sample Data'!$A$3:$L$98,9,FALSE)))</f>
        <v/>
      </c>
      <c r="Y10" s="3" t="str">
        <f>IF($A10="","",IF(VLOOKUP($A10,'Control Sample Data'!$A$3:$L$98,10,FALSE)=0,"",VLOOKUP($A10,'Control Sample Data'!$A$3:$L$98,10,FALSE)))</f>
        <v/>
      </c>
      <c r="Z10" s="3" t="str">
        <f>IF(A10="","",IF(VLOOKUP($A10,'Control Sample Data'!$A$3:$L$98,11,FALSE)=0,"",VLOOKUP($A10,'Control Sample Data'!$A$3:$L$98,11,FALSE)))</f>
        <v/>
      </c>
      <c r="AA10" s="3" t="str">
        <f>IF(A10="","",IF(VLOOKUP($A10,'Control Sample Data'!$A$3:$L$98,12,FALSE)=0,"",VLOOKUP($A10,'Control Sample Data'!$A$3:$L$98,12,FALSE)))</f>
        <v/>
      </c>
    </row>
    <row r="11" spans="1:27">
      <c r="A11" s="152"/>
      <c r="C11" s="140" t="str">
        <f>IF(A11="","",IF(VLOOKUP($A11,'Test Sample Data'!$A$3:$L$98,2,FALSE)=0,"",VLOOKUP($A11,'Test Sample Data'!$A$3:$L$98,2,FALSE)))</f>
        <v/>
      </c>
      <c r="D11" s="3" t="str">
        <f>IF(A11="","",IF(VLOOKUP($A11,'Test Sample Data'!$A$3:$L$98,3,FALSE)=0,"",VLOOKUP($A11,'Test Sample Data'!$A$3:$L$98,3,FALSE)))</f>
        <v/>
      </c>
      <c r="E11" s="3" t="str">
        <f>IF(A11="","",IF(VLOOKUP($A11,'Test Sample Data'!$A$3:$L$98,4,FALSE)=0,"",VLOOKUP($A11,'Test Sample Data'!$A$3:$L$98,4,FALSE)))</f>
        <v/>
      </c>
      <c r="F11" s="3" t="str">
        <f>IF(A11="","",IF(VLOOKUP($A11,'Test Sample Data'!$A$3:$L$98,5,FALSE)=0,"",VLOOKUP($A11,'Test Sample Data'!$A$3:$L$98,5,FALSE)))</f>
        <v/>
      </c>
      <c r="G11" s="3" t="str">
        <f>IF(A11="","",IF(VLOOKUP($A11,'Test Sample Data'!$A$3:$L$98,6,FALSE)=0,"",VLOOKUP($A11,'Test Sample Data'!$A$3:$L$98,6,FALSE)))</f>
        <v/>
      </c>
      <c r="H11" s="3" t="str">
        <f>IF(A11="","",IF(VLOOKUP($A11,'Test Sample Data'!$A$3:$L$98,7,FALSE)=0,"",VLOOKUP($A11,'Test Sample Data'!$A$3:$L$98,7,FALSE)))</f>
        <v/>
      </c>
      <c r="I11" s="3" t="str">
        <f>IF(A11="","",IF(VLOOKUP($A11,'Test Sample Data'!$A$3:$L$98,8,FALSE)=0,"",VLOOKUP($A11,'Test Sample Data'!$A$3:$L$98,8,FALSE)))</f>
        <v/>
      </c>
      <c r="J11" s="3" t="str">
        <f>IF(A11="","",IF(VLOOKUP($A11,'Test Sample Data'!$A$3:$L$98,9,FALSE)=0,"",VLOOKUP($A11,'Test Sample Data'!$A$3:$L$98,9,FALSE)))</f>
        <v/>
      </c>
      <c r="K11" s="3" t="str">
        <f>IF(A11="","",IF(VLOOKUP($A11,'Test Sample Data'!$A$3:$L$98,10,FALSE)=0,"",VLOOKUP($A11,'Test Sample Data'!$A$3:$L$98,10,FALSE)))</f>
        <v/>
      </c>
      <c r="L11" s="3" t="str">
        <f>IF(A11="","",IF(VLOOKUP($A11,'Test Sample Data'!$A$3:$L$98,11,FALSE)=0,"",VLOOKUP($A11,'Test Sample Data'!$A$3:$L$98,11,FALSE)))</f>
        <v/>
      </c>
      <c r="M11" s="3" t="str">
        <f>IF(A11="","",IF(VLOOKUP($A11,'Test Sample Data'!$A$3:$L$98,12,FALSE)=0,"",VLOOKUP($A11,'Test Sample Data'!$A$3:$L$98,12,FALSE)))</f>
        <v/>
      </c>
      <c r="O11" s="153" t="str">
        <f t="shared" si="1"/>
        <v/>
      </c>
      <c r="Q11" s="2" t="str">
        <f>IF('Choose Housekeeping Genes'!C11=0,"",'Choose Housekeeping Genes'!C11)</f>
        <v/>
      </c>
      <c r="R11" s="3" t="str">
        <f>IF(A11="","",IF(VLOOKUP($A11,'Control Sample Data'!$A$3:$L$98,3,FALSE)=0,"",VLOOKUP($A11,'Control Sample Data'!$A$3:$L$98,3,FALSE)))</f>
        <v/>
      </c>
      <c r="S11" s="3" t="str">
        <f>IF(A11="","",IF(VLOOKUP($A11,'Control Sample Data'!$A$3:$L$98,4,FALSE)=0,"",VLOOKUP($A11,'Control Sample Data'!$A$3:$L$98,4,FALSE)))</f>
        <v/>
      </c>
      <c r="T11" s="3" t="str">
        <f>IF(A11="","",IF(VLOOKUP($A11,'Control Sample Data'!$A$3:$L$98,5,FALSE)=0,"",VLOOKUP($A11,'Control Sample Data'!$A$3:$L$98,5,FALSE)))</f>
        <v/>
      </c>
      <c r="U11" s="3" t="str">
        <f>IF(A11="","",IF(VLOOKUP($A11,'Control Sample Data'!$A$3:$L$98,6,FALSE)=0,"",VLOOKUP($A11,'Control Sample Data'!$A$3:$L$98,6,FALSE)))</f>
        <v/>
      </c>
      <c r="V11" s="3" t="str">
        <f>IF(A11="","",IF(VLOOKUP($A11,'Control Sample Data'!$A$3:$L$98,7,FALSE)=0,"",VLOOKUP($A11,'Control Sample Data'!$A$3:$L$98,7,FALSE)))</f>
        <v/>
      </c>
      <c r="W11" s="3" t="str">
        <f>IF(A11="","",IF(VLOOKUP($A11,'Control Sample Data'!$A$3:$L$98,8,FALSE)=0,"",VLOOKUP($A11,'Control Sample Data'!$A$3:$L$98,8,FALSE)))</f>
        <v/>
      </c>
      <c r="X11" s="3" t="str">
        <f>IF(A11="","",IF(VLOOKUP($A11,'Control Sample Data'!$A$3:$L$98,9,FALSE)=0,"",VLOOKUP($A11,'Control Sample Data'!$A$3:$L$98,9,FALSE)))</f>
        <v/>
      </c>
      <c r="Y11" s="3" t="str">
        <f>IF($A11="","",IF(VLOOKUP($A11,'Control Sample Data'!$A$3:$L$98,10,FALSE)=0,"",VLOOKUP($A11,'Control Sample Data'!$A$3:$L$98,10,FALSE)))</f>
        <v/>
      </c>
      <c r="Z11" s="3" t="str">
        <f>IF(A11="","",IF(VLOOKUP($A11,'Control Sample Data'!$A$3:$L$98,11,FALSE)=0,"",VLOOKUP($A11,'Control Sample Data'!$A$3:$L$98,11,FALSE)))</f>
        <v/>
      </c>
      <c r="AA11" s="3" t="str">
        <f>IF(A11="","",IF(VLOOKUP($A11,'Control Sample Data'!$A$3:$L$98,12,FALSE)=0,"",VLOOKUP($A11,'Control Sample Data'!$A$3:$L$98,12,FALSE)))</f>
        <v/>
      </c>
    </row>
    <row r="12" spans="1:27">
      <c r="A12" s="152"/>
      <c r="C12" s="140" t="str">
        <f>IF(A12="","",IF(VLOOKUP($A12,'Test Sample Data'!$A$3:$L$98,2,FALSE)=0,"",VLOOKUP($A12,'Test Sample Data'!$A$3:$L$98,2,FALSE)))</f>
        <v/>
      </c>
      <c r="D12" s="3" t="str">
        <f>IF(A12="","",IF(VLOOKUP($A12,'Test Sample Data'!$A$3:$L$98,3,FALSE)=0,"",VLOOKUP($A12,'Test Sample Data'!$A$3:$L$98,3,FALSE)))</f>
        <v/>
      </c>
      <c r="E12" s="3" t="str">
        <f>IF(A12="","",IF(VLOOKUP($A12,'Test Sample Data'!$A$3:$L$98,4,FALSE)=0,"",VLOOKUP($A12,'Test Sample Data'!$A$3:$L$98,4,FALSE)))</f>
        <v/>
      </c>
      <c r="F12" s="3" t="str">
        <f>IF(A12="","",IF(VLOOKUP($A12,'Test Sample Data'!$A$3:$L$98,5,FALSE)=0,"",VLOOKUP($A12,'Test Sample Data'!$A$3:$L$98,5,FALSE)))</f>
        <v/>
      </c>
      <c r="G12" s="3" t="str">
        <f>IF(A12="","",IF(VLOOKUP($A12,'Test Sample Data'!$A$3:$L$98,6,FALSE)=0,"",VLOOKUP($A12,'Test Sample Data'!$A$3:$L$98,6,FALSE)))</f>
        <v/>
      </c>
      <c r="H12" s="3" t="str">
        <f>IF(A12="","",IF(VLOOKUP($A12,'Test Sample Data'!$A$3:$L$98,7,FALSE)=0,"",VLOOKUP($A12,'Test Sample Data'!$A$3:$L$98,7,FALSE)))</f>
        <v/>
      </c>
      <c r="I12" s="3" t="str">
        <f>IF(A12="","",IF(VLOOKUP($A12,'Test Sample Data'!$A$3:$L$98,8,FALSE)=0,"",VLOOKUP($A12,'Test Sample Data'!$A$3:$L$98,8,FALSE)))</f>
        <v/>
      </c>
      <c r="J12" s="3" t="str">
        <f>IF(A12="","",IF(VLOOKUP($A12,'Test Sample Data'!$A$3:$L$98,9,FALSE)=0,"",VLOOKUP($A12,'Test Sample Data'!$A$3:$L$98,9,FALSE)))</f>
        <v/>
      </c>
      <c r="K12" s="3" t="str">
        <f>IF(A12="","",IF(VLOOKUP($A12,'Test Sample Data'!$A$3:$L$98,10,FALSE)=0,"",VLOOKUP($A12,'Test Sample Data'!$A$3:$L$98,10,FALSE)))</f>
        <v/>
      </c>
      <c r="L12" s="3" t="str">
        <f>IF(A12="","",IF(VLOOKUP($A12,'Test Sample Data'!$A$3:$L$98,11,FALSE)=0,"",VLOOKUP($A12,'Test Sample Data'!$A$3:$L$98,11,FALSE)))</f>
        <v/>
      </c>
      <c r="M12" s="3" t="str">
        <f>IF(A12="","",IF(VLOOKUP($A12,'Test Sample Data'!$A$3:$L$98,12,FALSE)=0,"",VLOOKUP($A12,'Test Sample Data'!$A$3:$L$98,12,FALSE)))</f>
        <v/>
      </c>
      <c r="O12" s="153" t="str">
        <f t="shared" si="1"/>
        <v/>
      </c>
      <c r="Q12" s="2" t="str">
        <f>IF('Choose Housekeeping Genes'!C12=0,"",'Choose Housekeeping Genes'!C12)</f>
        <v/>
      </c>
      <c r="R12" s="3" t="str">
        <f>IF(A12="","",IF(VLOOKUP($A12,'Control Sample Data'!$A$3:$L$98,3,FALSE)=0,"",VLOOKUP($A12,'Control Sample Data'!$A$3:$L$98,3,FALSE)))</f>
        <v/>
      </c>
      <c r="S12" s="3" t="str">
        <f>IF(A12="","",IF(VLOOKUP($A12,'Control Sample Data'!$A$3:$L$98,4,FALSE)=0,"",VLOOKUP($A12,'Control Sample Data'!$A$3:$L$98,4,FALSE)))</f>
        <v/>
      </c>
      <c r="T12" s="3" t="str">
        <f>IF(A12="","",IF(VLOOKUP($A12,'Control Sample Data'!$A$3:$L$98,5,FALSE)=0,"",VLOOKUP($A12,'Control Sample Data'!$A$3:$L$98,5,FALSE)))</f>
        <v/>
      </c>
      <c r="U12" s="3" t="str">
        <f>IF(A12="","",IF(VLOOKUP($A12,'Control Sample Data'!$A$3:$L$98,6,FALSE)=0,"",VLOOKUP($A12,'Control Sample Data'!$A$3:$L$98,6,FALSE)))</f>
        <v/>
      </c>
      <c r="V12" s="3" t="str">
        <f>IF(A12="","",IF(VLOOKUP($A12,'Control Sample Data'!$A$3:$L$98,7,FALSE)=0,"",VLOOKUP($A12,'Control Sample Data'!$A$3:$L$98,7,FALSE)))</f>
        <v/>
      </c>
      <c r="W12" s="3" t="str">
        <f>IF(A12="","",IF(VLOOKUP($A12,'Control Sample Data'!$A$3:$L$98,8,FALSE)=0,"",VLOOKUP($A12,'Control Sample Data'!$A$3:$L$98,8,FALSE)))</f>
        <v/>
      </c>
      <c r="X12" s="3" t="str">
        <f>IF(A12="","",IF(VLOOKUP($A12,'Control Sample Data'!$A$3:$L$98,9,FALSE)=0,"",VLOOKUP($A12,'Control Sample Data'!$A$3:$L$98,9,FALSE)))</f>
        <v/>
      </c>
      <c r="Y12" s="3" t="str">
        <f>IF($A12="","",IF(VLOOKUP($A12,'Control Sample Data'!$A$3:$L$98,10,FALSE)=0,"",VLOOKUP($A12,'Control Sample Data'!$A$3:$L$98,10,FALSE)))</f>
        <v/>
      </c>
      <c r="Z12" s="3" t="str">
        <f>IF(A12="","",IF(VLOOKUP($A12,'Control Sample Data'!$A$3:$L$98,11,FALSE)=0,"",VLOOKUP($A12,'Control Sample Data'!$A$3:$L$98,11,FALSE)))</f>
        <v/>
      </c>
      <c r="AA12" s="3" t="str">
        <f>IF(A12="","",IF(VLOOKUP($A12,'Control Sample Data'!$A$3:$L$98,12,FALSE)=0,"",VLOOKUP($A12,'Control Sample Data'!$A$3:$L$98,12,FALSE)))</f>
        <v/>
      </c>
    </row>
    <row r="13" spans="1:27">
      <c r="A13" s="152"/>
      <c r="C13" s="140" t="str">
        <f>IF(A13="","",IF(VLOOKUP($A13,'Test Sample Data'!$A$3:$L$98,2,FALSE)=0,"",VLOOKUP($A13,'Test Sample Data'!$A$3:$L$98,2,FALSE)))</f>
        <v/>
      </c>
      <c r="D13" s="3" t="str">
        <f>IF(A13="","",IF(VLOOKUP($A13,'Test Sample Data'!$A$3:$L$98,3,FALSE)=0,"",VLOOKUP($A13,'Test Sample Data'!$A$3:$L$98,3,FALSE)))</f>
        <v/>
      </c>
      <c r="E13" s="3" t="str">
        <f>IF(A13="","",IF(VLOOKUP($A13,'Test Sample Data'!$A$3:$L$98,4,FALSE)=0,"",VLOOKUP($A13,'Test Sample Data'!$A$3:$L$98,4,FALSE)))</f>
        <v/>
      </c>
      <c r="F13" s="3" t="str">
        <f>IF(A13="","",IF(VLOOKUP($A13,'Test Sample Data'!$A$3:$L$98,5,FALSE)=0,"",VLOOKUP($A13,'Test Sample Data'!$A$3:$L$98,5,FALSE)))</f>
        <v/>
      </c>
      <c r="G13" s="3" t="str">
        <f>IF(A13="","",IF(VLOOKUP($A13,'Test Sample Data'!$A$3:$L$98,6,FALSE)=0,"",VLOOKUP($A13,'Test Sample Data'!$A$3:$L$98,6,FALSE)))</f>
        <v/>
      </c>
      <c r="H13" s="3" t="str">
        <f>IF(A13="","",IF(VLOOKUP($A13,'Test Sample Data'!$A$3:$L$98,7,FALSE)=0,"",VLOOKUP($A13,'Test Sample Data'!$A$3:$L$98,7,FALSE)))</f>
        <v/>
      </c>
      <c r="I13" s="3" t="str">
        <f>IF(A13="","",IF(VLOOKUP($A13,'Test Sample Data'!$A$3:$L$98,8,FALSE)=0,"",VLOOKUP($A13,'Test Sample Data'!$A$3:$L$98,8,FALSE)))</f>
        <v/>
      </c>
      <c r="J13" s="3" t="str">
        <f>IF(A13="","",IF(VLOOKUP($A13,'Test Sample Data'!$A$3:$L$98,9,FALSE)=0,"",VLOOKUP($A13,'Test Sample Data'!$A$3:$L$98,9,FALSE)))</f>
        <v/>
      </c>
      <c r="K13" s="3" t="str">
        <f>IF(A13="","",IF(VLOOKUP($A13,'Test Sample Data'!$A$3:$L$98,10,FALSE)=0,"",VLOOKUP($A13,'Test Sample Data'!$A$3:$L$98,10,FALSE)))</f>
        <v/>
      </c>
      <c r="L13" s="3" t="str">
        <f>IF(A13="","",IF(VLOOKUP($A13,'Test Sample Data'!$A$3:$L$98,11,FALSE)=0,"",VLOOKUP($A13,'Test Sample Data'!$A$3:$L$98,11,FALSE)))</f>
        <v/>
      </c>
      <c r="M13" s="3" t="str">
        <f>IF(A13="","",IF(VLOOKUP($A13,'Test Sample Data'!$A$3:$L$98,12,FALSE)=0,"",VLOOKUP($A13,'Test Sample Data'!$A$3:$L$98,12,FALSE)))</f>
        <v/>
      </c>
      <c r="O13" s="153" t="str">
        <f t="shared" si="1"/>
        <v/>
      </c>
      <c r="Q13" s="2" t="str">
        <f>IF('Choose Housekeeping Genes'!C13=0,"",'Choose Housekeeping Genes'!C13)</f>
        <v/>
      </c>
      <c r="R13" s="3" t="str">
        <f>IF(A13="","",IF(VLOOKUP($A13,'Control Sample Data'!$A$3:$L$98,3,FALSE)=0,"",VLOOKUP($A13,'Control Sample Data'!$A$3:$L$98,3,FALSE)))</f>
        <v/>
      </c>
      <c r="S13" s="3" t="str">
        <f>IF(A13="","",IF(VLOOKUP($A13,'Control Sample Data'!$A$3:$L$98,4,FALSE)=0,"",VLOOKUP($A13,'Control Sample Data'!$A$3:$L$98,4,FALSE)))</f>
        <v/>
      </c>
      <c r="T13" s="3" t="str">
        <f>IF(A13="","",IF(VLOOKUP($A13,'Control Sample Data'!$A$3:$L$98,5,FALSE)=0,"",VLOOKUP($A13,'Control Sample Data'!$A$3:$L$98,5,FALSE)))</f>
        <v/>
      </c>
      <c r="U13" s="3" t="str">
        <f>IF(A13="","",IF(VLOOKUP($A13,'Control Sample Data'!$A$3:$L$98,6,FALSE)=0,"",VLOOKUP($A13,'Control Sample Data'!$A$3:$L$98,6,FALSE)))</f>
        <v/>
      </c>
      <c r="V13" s="3" t="str">
        <f>IF(A13="","",IF(VLOOKUP($A13,'Control Sample Data'!$A$3:$L$98,7,FALSE)=0,"",VLOOKUP($A13,'Control Sample Data'!$A$3:$L$98,7,FALSE)))</f>
        <v/>
      </c>
      <c r="W13" s="3" t="str">
        <f>IF(A13="","",IF(VLOOKUP($A13,'Control Sample Data'!$A$3:$L$98,8,FALSE)=0,"",VLOOKUP($A13,'Control Sample Data'!$A$3:$L$98,8,FALSE)))</f>
        <v/>
      </c>
      <c r="X13" s="3" t="str">
        <f>IF(A13="","",IF(VLOOKUP($A13,'Control Sample Data'!$A$3:$L$98,9,FALSE)=0,"",VLOOKUP($A13,'Control Sample Data'!$A$3:$L$98,9,FALSE)))</f>
        <v/>
      </c>
      <c r="Y13" s="3" t="str">
        <f>IF($A13="","",IF(VLOOKUP($A13,'Control Sample Data'!$A$3:$L$98,10,FALSE)=0,"",VLOOKUP($A13,'Control Sample Data'!$A$3:$L$98,10,FALSE)))</f>
        <v/>
      </c>
      <c r="Z13" s="3" t="str">
        <f>IF(A13="","",IF(VLOOKUP($A13,'Control Sample Data'!$A$3:$L$98,11,FALSE)=0,"",VLOOKUP($A13,'Control Sample Data'!$A$3:$L$98,11,FALSE)))</f>
        <v/>
      </c>
      <c r="AA13" s="3" t="str">
        <f>IF(A13="","",IF(VLOOKUP($A13,'Control Sample Data'!$A$3:$L$98,12,FALSE)=0,"",VLOOKUP($A13,'Control Sample Data'!$A$3:$L$98,12,FALSE)))</f>
        <v/>
      </c>
    </row>
    <row r="14" spans="1:27">
      <c r="A14" s="152"/>
      <c r="C14" s="140" t="str">
        <f>IF(A14="","",IF(VLOOKUP($A14,'Test Sample Data'!$A$3:$L$98,2,FALSE)=0,"",VLOOKUP($A14,'Test Sample Data'!$A$3:$L$98,2,FALSE)))</f>
        <v/>
      </c>
      <c r="D14" s="3" t="str">
        <f>IF(A14="","",IF(VLOOKUP($A14,'Test Sample Data'!$A$3:$L$98,3,FALSE)=0,"",VLOOKUP($A14,'Test Sample Data'!$A$3:$L$98,3,FALSE)))</f>
        <v/>
      </c>
      <c r="E14" s="3" t="str">
        <f>IF(A14="","",IF(VLOOKUP($A14,'Test Sample Data'!$A$3:$L$98,4,FALSE)=0,"",VLOOKUP($A14,'Test Sample Data'!$A$3:$L$98,4,FALSE)))</f>
        <v/>
      </c>
      <c r="F14" s="3" t="str">
        <f>IF(A14="","",IF(VLOOKUP($A14,'Test Sample Data'!$A$3:$L$98,5,FALSE)=0,"",VLOOKUP($A14,'Test Sample Data'!$A$3:$L$98,5,FALSE)))</f>
        <v/>
      </c>
      <c r="G14" s="3" t="str">
        <f>IF(A14="","",IF(VLOOKUP($A14,'Test Sample Data'!$A$3:$L$98,6,FALSE)=0,"",VLOOKUP($A14,'Test Sample Data'!$A$3:$L$98,6,FALSE)))</f>
        <v/>
      </c>
      <c r="H14" s="3" t="str">
        <f>IF(A14="","",IF(VLOOKUP($A14,'Test Sample Data'!$A$3:$L$98,7,FALSE)=0,"",VLOOKUP($A14,'Test Sample Data'!$A$3:$L$98,7,FALSE)))</f>
        <v/>
      </c>
      <c r="I14" s="3" t="str">
        <f>IF(A14="","",IF(VLOOKUP($A14,'Test Sample Data'!$A$3:$L$98,8,FALSE)=0,"",VLOOKUP($A14,'Test Sample Data'!$A$3:$L$98,8,FALSE)))</f>
        <v/>
      </c>
      <c r="J14" s="3" t="str">
        <f>IF(A14="","",IF(VLOOKUP($A14,'Test Sample Data'!$A$3:$L$98,9,FALSE)=0,"",VLOOKUP($A14,'Test Sample Data'!$A$3:$L$98,9,FALSE)))</f>
        <v/>
      </c>
      <c r="K14" s="3" t="str">
        <f>IF(A14="","",IF(VLOOKUP($A14,'Test Sample Data'!$A$3:$L$98,10,FALSE)=0,"",VLOOKUP($A14,'Test Sample Data'!$A$3:$L$98,10,FALSE)))</f>
        <v/>
      </c>
      <c r="L14" s="3" t="str">
        <f>IF(A14="","",IF(VLOOKUP($A14,'Test Sample Data'!$A$3:$L$98,11,FALSE)=0,"",VLOOKUP($A14,'Test Sample Data'!$A$3:$L$98,11,FALSE)))</f>
        <v/>
      </c>
      <c r="M14" s="3" t="str">
        <f>IF(A14="","",IF(VLOOKUP($A14,'Test Sample Data'!$A$3:$L$98,12,FALSE)=0,"",VLOOKUP($A14,'Test Sample Data'!$A$3:$L$98,12,FALSE)))</f>
        <v/>
      </c>
      <c r="O14" s="153" t="str">
        <f t="shared" si="1"/>
        <v/>
      </c>
      <c r="Q14" s="2" t="str">
        <f>IF('Choose Housekeeping Genes'!C14=0,"",'Choose Housekeeping Genes'!C14)</f>
        <v/>
      </c>
      <c r="R14" s="3" t="str">
        <f>IF(A14="","",IF(VLOOKUP($A14,'Control Sample Data'!$A$3:$L$98,3,FALSE)=0,"",VLOOKUP($A14,'Control Sample Data'!$A$3:$L$98,3,FALSE)))</f>
        <v/>
      </c>
      <c r="S14" s="3" t="str">
        <f>IF(A14="","",IF(VLOOKUP($A14,'Control Sample Data'!$A$3:$L$98,4,FALSE)=0,"",VLOOKUP($A14,'Control Sample Data'!$A$3:$L$98,4,FALSE)))</f>
        <v/>
      </c>
      <c r="T14" s="3" t="str">
        <f>IF(A14="","",IF(VLOOKUP($A14,'Control Sample Data'!$A$3:$L$98,5,FALSE)=0,"",VLOOKUP($A14,'Control Sample Data'!$A$3:$L$98,5,FALSE)))</f>
        <v/>
      </c>
      <c r="U14" s="3" t="str">
        <f>IF(A14="","",IF(VLOOKUP($A14,'Control Sample Data'!$A$3:$L$98,6,FALSE)=0,"",VLOOKUP($A14,'Control Sample Data'!$A$3:$L$98,6,FALSE)))</f>
        <v/>
      </c>
      <c r="V14" s="3" t="str">
        <f>IF(A14="","",IF(VLOOKUP($A14,'Control Sample Data'!$A$3:$L$98,7,FALSE)=0,"",VLOOKUP($A14,'Control Sample Data'!$A$3:$L$98,7,FALSE)))</f>
        <v/>
      </c>
      <c r="W14" s="3" t="str">
        <f>IF(A14="","",IF(VLOOKUP($A14,'Control Sample Data'!$A$3:$L$98,8,FALSE)=0,"",VLOOKUP($A14,'Control Sample Data'!$A$3:$L$98,8,FALSE)))</f>
        <v/>
      </c>
      <c r="X14" s="3" t="str">
        <f>IF(A14="","",IF(VLOOKUP($A14,'Control Sample Data'!$A$3:$L$98,9,FALSE)=0,"",VLOOKUP($A14,'Control Sample Data'!$A$3:$L$98,9,FALSE)))</f>
        <v/>
      </c>
      <c r="Y14" s="3" t="str">
        <f>IF($A14="","",IF(VLOOKUP($A14,'Control Sample Data'!$A$3:$L$98,10,FALSE)=0,"",VLOOKUP($A14,'Control Sample Data'!$A$3:$L$98,10,FALSE)))</f>
        <v/>
      </c>
      <c r="Z14" s="3" t="str">
        <f>IF(A14="","",IF(VLOOKUP($A14,'Control Sample Data'!$A$3:$L$98,11,FALSE)=0,"",VLOOKUP($A14,'Control Sample Data'!$A$3:$L$98,11,FALSE)))</f>
        <v/>
      </c>
      <c r="AA14" s="3" t="str">
        <f>IF(A14="","",IF(VLOOKUP($A14,'Control Sample Data'!$A$3:$L$98,12,FALSE)=0,"",VLOOKUP($A14,'Control Sample Data'!$A$3:$L$98,12,FALSE)))</f>
        <v/>
      </c>
    </row>
    <row r="15" spans="1:27">
      <c r="A15" s="152"/>
      <c r="C15" s="140" t="str">
        <f>IF(A15="","",IF(VLOOKUP($A15,'Test Sample Data'!$A$3:$L$98,2,FALSE)=0,"",VLOOKUP($A15,'Test Sample Data'!$A$3:$L$98,2,FALSE)))</f>
        <v/>
      </c>
      <c r="D15" s="3" t="str">
        <f>IF(A15="","",IF(VLOOKUP($A15,'Test Sample Data'!$A$3:$L$98,3,FALSE)=0,"",VLOOKUP($A15,'Test Sample Data'!$A$3:$L$98,3,FALSE)))</f>
        <v/>
      </c>
      <c r="E15" s="3" t="str">
        <f>IF(A15="","",IF(VLOOKUP($A15,'Test Sample Data'!$A$3:$L$98,4,FALSE)=0,"",VLOOKUP($A15,'Test Sample Data'!$A$3:$L$98,4,FALSE)))</f>
        <v/>
      </c>
      <c r="F15" s="3" t="str">
        <f>IF(A15="","",IF(VLOOKUP($A15,'Test Sample Data'!$A$3:$L$98,5,FALSE)=0,"",VLOOKUP($A15,'Test Sample Data'!$A$3:$L$98,5,FALSE)))</f>
        <v/>
      </c>
      <c r="G15" s="3" t="str">
        <f>IF(A15="","",IF(VLOOKUP($A15,'Test Sample Data'!$A$3:$L$98,6,FALSE)=0,"",VLOOKUP($A15,'Test Sample Data'!$A$3:$L$98,6,FALSE)))</f>
        <v/>
      </c>
      <c r="H15" s="3" t="str">
        <f>IF(A15="","",IF(VLOOKUP($A15,'Test Sample Data'!$A$3:$L$98,7,FALSE)=0,"",VLOOKUP($A15,'Test Sample Data'!$A$3:$L$98,7,FALSE)))</f>
        <v/>
      </c>
      <c r="I15" s="3" t="str">
        <f>IF(A15="","",IF(VLOOKUP($A15,'Test Sample Data'!$A$3:$L$98,8,FALSE)=0,"",VLOOKUP($A15,'Test Sample Data'!$A$3:$L$98,8,FALSE)))</f>
        <v/>
      </c>
      <c r="J15" s="3" t="str">
        <f>IF(A15="","",IF(VLOOKUP($A15,'Test Sample Data'!$A$3:$L$98,9,FALSE)=0,"",VLOOKUP($A15,'Test Sample Data'!$A$3:$L$98,9,FALSE)))</f>
        <v/>
      </c>
      <c r="K15" s="3" t="str">
        <f>IF(A15="","",IF(VLOOKUP($A15,'Test Sample Data'!$A$3:$L$98,10,FALSE)=0,"",VLOOKUP($A15,'Test Sample Data'!$A$3:$L$98,10,FALSE)))</f>
        <v/>
      </c>
      <c r="L15" s="3" t="str">
        <f>IF(A15="","",IF(VLOOKUP($A15,'Test Sample Data'!$A$3:$L$98,11,FALSE)=0,"",VLOOKUP($A15,'Test Sample Data'!$A$3:$L$98,11,FALSE)))</f>
        <v/>
      </c>
      <c r="M15" s="3" t="str">
        <f>IF(A15="","",IF(VLOOKUP($A15,'Test Sample Data'!$A$3:$L$98,12,FALSE)=0,"",VLOOKUP($A15,'Test Sample Data'!$A$3:$L$98,12,FALSE)))</f>
        <v/>
      </c>
      <c r="O15" s="153" t="str">
        <f t="shared" si="1"/>
        <v/>
      </c>
      <c r="Q15" s="2" t="str">
        <f>IF('Choose Housekeeping Genes'!C15=0,"",'Choose Housekeeping Genes'!C15)</f>
        <v/>
      </c>
      <c r="R15" s="3" t="str">
        <f>IF(A15="","",IF(VLOOKUP($A15,'Control Sample Data'!$A$3:$L$98,3,FALSE)=0,"",VLOOKUP($A15,'Control Sample Data'!$A$3:$L$98,3,FALSE)))</f>
        <v/>
      </c>
      <c r="S15" s="3" t="str">
        <f>IF(A15="","",IF(VLOOKUP($A15,'Control Sample Data'!$A$3:$L$98,4,FALSE)=0,"",VLOOKUP($A15,'Control Sample Data'!$A$3:$L$98,4,FALSE)))</f>
        <v/>
      </c>
      <c r="T15" s="3" t="str">
        <f>IF(A15="","",IF(VLOOKUP($A15,'Control Sample Data'!$A$3:$L$98,5,FALSE)=0,"",VLOOKUP($A15,'Control Sample Data'!$A$3:$L$98,5,FALSE)))</f>
        <v/>
      </c>
      <c r="U15" s="3" t="str">
        <f>IF(A15="","",IF(VLOOKUP($A15,'Control Sample Data'!$A$3:$L$98,6,FALSE)=0,"",VLOOKUP($A15,'Control Sample Data'!$A$3:$L$98,6,FALSE)))</f>
        <v/>
      </c>
      <c r="V15" s="3" t="str">
        <f>IF(A15="","",IF(VLOOKUP($A15,'Control Sample Data'!$A$3:$L$98,7,FALSE)=0,"",VLOOKUP($A15,'Control Sample Data'!$A$3:$L$98,7,FALSE)))</f>
        <v/>
      </c>
      <c r="W15" s="3" t="str">
        <f>IF(A15="","",IF(VLOOKUP($A15,'Control Sample Data'!$A$3:$L$98,8,FALSE)=0,"",VLOOKUP($A15,'Control Sample Data'!$A$3:$L$98,8,FALSE)))</f>
        <v/>
      </c>
      <c r="X15" s="3" t="str">
        <f>IF(A15="","",IF(VLOOKUP($A15,'Control Sample Data'!$A$3:$L$98,9,FALSE)=0,"",VLOOKUP($A15,'Control Sample Data'!$A$3:$L$98,9,FALSE)))</f>
        <v/>
      </c>
      <c r="Y15" s="3" t="str">
        <f>IF($A15="","",IF(VLOOKUP($A15,'Control Sample Data'!$A$3:$L$98,10,FALSE)=0,"",VLOOKUP($A15,'Control Sample Data'!$A$3:$L$98,10,FALSE)))</f>
        <v/>
      </c>
      <c r="Z15" s="3" t="str">
        <f>IF(A15="","",IF(VLOOKUP($A15,'Control Sample Data'!$A$3:$L$98,11,FALSE)=0,"",VLOOKUP($A15,'Control Sample Data'!$A$3:$L$98,11,FALSE)))</f>
        <v/>
      </c>
      <c r="AA15" s="3" t="str">
        <f>IF(A15="","",IF(VLOOKUP($A15,'Control Sample Data'!$A$3:$L$98,12,FALSE)=0,"",VLOOKUP($A15,'Control Sample Data'!$A$3:$L$98,12,FALSE)))</f>
        <v/>
      </c>
    </row>
    <row r="16" spans="1:27">
      <c r="A16" s="152"/>
      <c r="C16" s="140" t="str">
        <f>IF(A16="","",IF(VLOOKUP($A16,'Test Sample Data'!$A$3:$L$98,2,FALSE)=0,"",VLOOKUP($A16,'Test Sample Data'!$A$3:$L$98,2,FALSE)))</f>
        <v/>
      </c>
      <c r="D16" s="3" t="str">
        <f>IF(A16="","",IF(VLOOKUP($A16,'Test Sample Data'!$A$3:$L$98,3,FALSE)=0,"",VLOOKUP($A16,'Test Sample Data'!$A$3:$L$98,3,FALSE)))</f>
        <v/>
      </c>
      <c r="E16" s="3" t="str">
        <f>IF(A16="","",IF(VLOOKUP($A16,'Test Sample Data'!$A$3:$L$98,4,FALSE)=0,"",VLOOKUP($A16,'Test Sample Data'!$A$3:$L$98,4,FALSE)))</f>
        <v/>
      </c>
      <c r="F16" s="3" t="str">
        <f>IF(A16="","",IF(VLOOKUP($A16,'Test Sample Data'!$A$3:$L$98,5,FALSE)=0,"",VLOOKUP($A16,'Test Sample Data'!$A$3:$L$98,5,FALSE)))</f>
        <v/>
      </c>
      <c r="G16" s="3" t="str">
        <f>IF(A16="","",IF(VLOOKUP($A16,'Test Sample Data'!$A$3:$L$98,6,FALSE)=0,"",VLOOKUP($A16,'Test Sample Data'!$A$3:$L$98,6,FALSE)))</f>
        <v/>
      </c>
      <c r="H16" s="3" t="str">
        <f>IF(A16="","",IF(VLOOKUP($A16,'Test Sample Data'!$A$3:$L$98,7,FALSE)=0,"",VLOOKUP($A16,'Test Sample Data'!$A$3:$L$98,7,FALSE)))</f>
        <v/>
      </c>
      <c r="I16" s="3" t="str">
        <f>IF(A16="","",IF(VLOOKUP($A16,'Test Sample Data'!$A$3:$L$98,8,FALSE)=0,"",VLOOKUP($A16,'Test Sample Data'!$A$3:$L$98,8,FALSE)))</f>
        <v/>
      </c>
      <c r="J16" s="3" t="str">
        <f>IF(A16="","",IF(VLOOKUP($A16,'Test Sample Data'!$A$3:$L$98,9,FALSE)=0,"",VLOOKUP($A16,'Test Sample Data'!$A$3:$L$98,9,FALSE)))</f>
        <v/>
      </c>
      <c r="K16" s="3" t="str">
        <f>IF(A16="","",IF(VLOOKUP($A16,'Test Sample Data'!$A$3:$L$98,10,FALSE)=0,"",VLOOKUP($A16,'Test Sample Data'!$A$3:$L$98,10,FALSE)))</f>
        <v/>
      </c>
      <c r="L16" s="3" t="str">
        <f>IF(A16="","",IF(VLOOKUP($A16,'Test Sample Data'!$A$3:$L$98,11,FALSE)=0,"",VLOOKUP($A16,'Test Sample Data'!$A$3:$L$98,11,FALSE)))</f>
        <v/>
      </c>
      <c r="M16" s="3" t="str">
        <f>IF(A16="","",IF(VLOOKUP($A16,'Test Sample Data'!$A$3:$L$98,12,FALSE)=0,"",VLOOKUP($A16,'Test Sample Data'!$A$3:$L$98,12,FALSE)))</f>
        <v/>
      </c>
      <c r="O16" s="153" t="str">
        <f t="shared" si="1"/>
        <v/>
      </c>
      <c r="Q16" s="2" t="str">
        <f>IF('Choose Housekeeping Genes'!C16=0,"",'Choose Housekeeping Genes'!C16)</f>
        <v/>
      </c>
      <c r="R16" s="3" t="str">
        <f>IF(A16="","",IF(VLOOKUP($A16,'Control Sample Data'!$A$3:$L$98,3,FALSE)=0,"",VLOOKUP($A16,'Control Sample Data'!$A$3:$L$98,3,FALSE)))</f>
        <v/>
      </c>
      <c r="S16" s="3" t="str">
        <f>IF(A16="","",IF(VLOOKUP($A16,'Control Sample Data'!$A$3:$L$98,4,FALSE)=0,"",VLOOKUP($A16,'Control Sample Data'!$A$3:$L$98,4,FALSE)))</f>
        <v/>
      </c>
      <c r="T16" s="3" t="str">
        <f>IF(A16="","",IF(VLOOKUP($A16,'Control Sample Data'!$A$3:$L$98,5,FALSE)=0,"",VLOOKUP($A16,'Control Sample Data'!$A$3:$L$98,5,FALSE)))</f>
        <v/>
      </c>
      <c r="U16" s="3" t="str">
        <f>IF(A16="","",IF(VLOOKUP($A16,'Control Sample Data'!$A$3:$L$98,6,FALSE)=0,"",VLOOKUP($A16,'Control Sample Data'!$A$3:$L$98,6,FALSE)))</f>
        <v/>
      </c>
      <c r="V16" s="3" t="str">
        <f>IF(A16="","",IF(VLOOKUP($A16,'Control Sample Data'!$A$3:$L$98,7,FALSE)=0,"",VLOOKUP($A16,'Control Sample Data'!$A$3:$L$98,7,FALSE)))</f>
        <v/>
      </c>
      <c r="W16" s="3" t="str">
        <f>IF(A16="","",IF(VLOOKUP($A16,'Control Sample Data'!$A$3:$L$98,8,FALSE)=0,"",VLOOKUP($A16,'Control Sample Data'!$A$3:$L$98,8,FALSE)))</f>
        <v/>
      </c>
      <c r="X16" s="3" t="str">
        <f>IF(A16="","",IF(VLOOKUP($A16,'Control Sample Data'!$A$3:$L$98,9,FALSE)=0,"",VLOOKUP($A16,'Control Sample Data'!$A$3:$L$98,9,FALSE)))</f>
        <v/>
      </c>
      <c r="Y16" s="3" t="str">
        <f>IF($A16="","",IF(VLOOKUP($A16,'Control Sample Data'!$A$3:$L$98,10,FALSE)=0,"",VLOOKUP($A16,'Control Sample Data'!$A$3:$L$98,10,FALSE)))</f>
        <v/>
      </c>
      <c r="Z16" s="3" t="str">
        <f>IF(A16="","",IF(VLOOKUP($A16,'Control Sample Data'!$A$3:$L$98,11,FALSE)=0,"",VLOOKUP($A16,'Control Sample Data'!$A$3:$L$98,11,FALSE)))</f>
        <v/>
      </c>
      <c r="AA16" s="3" t="str">
        <f>IF(A16="","",IF(VLOOKUP($A16,'Control Sample Data'!$A$3:$L$98,12,FALSE)=0,"",VLOOKUP($A16,'Control Sample Data'!$A$3:$L$98,12,FALSE)))</f>
        <v/>
      </c>
    </row>
    <row r="17" spans="1:27">
      <c r="A17" s="152"/>
      <c r="C17" s="140" t="str">
        <f>IF(A17="","",IF(VLOOKUP($A17,'Test Sample Data'!$A$3:$L$98,2,FALSE)=0,"",VLOOKUP($A17,'Test Sample Data'!$A$3:$L$98,2,FALSE)))</f>
        <v/>
      </c>
      <c r="D17" s="3" t="str">
        <f>IF(A17="","",IF(VLOOKUP($A17,'Test Sample Data'!$A$3:$L$98,3,FALSE)=0,"",VLOOKUP($A17,'Test Sample Data'!$A$3:$L$98,3,FALSE)))</f>
        <v/>
      </c>
      <c r="E17" s="3" t="str">
        <f>IF(A17="","",IF(VLOOKUP($A17,'Test Sample Data'!$A$3:$L$98,4,FALSE)=0,"",VLOOKUP($A17,'Test Sample Data'!$A$3:$L$98,4,FALSE)))</f>
        <v/>
      </c>
      <c r="F17" s="3" t="str">
        <f>IF(A17="","",IF(VLOOKUP($A17,'Test Sample Data'!$A$3:$L$98,5,FALSE)=0,"",VLOOKUP($A17,'Test Sample Data'!$A$3:$L$98,5,FALSE)))</f>
        <v/>
      </c>
      <c r="G17" s="3" t="str">
        <f>IF(A17="","",IF(VLOOKUP($A17,'Test Sample Data'!$A$3:$L$98,6,FALSE)=0,"",VLOOKUP($A17,'Test Sample Data'!$A$3:$L$98,6,FALSE)))</f>
        <v/>
      </c>
      <c r="H17" s="3" t="str">
        <f>IF(A17="","",IF(VLOOKUP($A17,'Test Sample Data'!$A$3:$L$98,7,FALSE)=0,"",VLOOKUP($A17,'Test Sample Data'!$A$3:$L$98,7,FALSE)))</f>
        <v/>
      </c>
      <c r="I17" s="3" t="str">
        <f>IF(A17="","",IF(VLOOKUP($A17,'Test Sample Data'!$A$3:$L$98,8,FALSE)=0,"",VLOOKUP($A17,'Test Sample Data'!$A$3:$L$98,8,FALSE)))</f>
        <v/>
      </c>
      <c r="J17" s="3" t="str">
        <f>IF(A17="","",IF(VLOOKUP($A17,'Test Sample Data'!$A$3:$L$98,9,FALSE)=0,"",VLOOKUP($A17,'Test Sample Data'!$A$3:$L$98,9,FALSE)))</f>
        <v/>
      </c>
      <c r="K17" s="3" t="str">
        <f>IF(A17="","",IF(VLOOKUP($A17,'Test Sample Data'!$A$3:$L$98,10,FALSE)=0,"",VLOOKUP($A17,'Test Sample Data'!$A$3:$L$98,10,FALSE)))</f>
        <v/>
      </c>
      <c r="L17" s="3" t="str">
        <f>IF(A17="","",IF(VLOOKUP($A17,'Test Sample Data'!$A$3:$L$98,11,FALSE)=0,"",VLOOKUP($A17,'Test Sample Data'!$A$3:$L$98,11,FALSE)))</f>
        <v/>
      </c>
      <c r="M17" s="3" t="str">
        <f>IF(A17="","",IF(VLOOKUP($A17,'Test Sample Data'!$A$3:$L$98,12,FALSE)=0,"",VLOOKUP($A17,'Test Sample Data'!$A$3:$L$98,12,FALSE)))</f>
        <v/>
      </c>
      <c r="O17" s="153" t="str">
        <f t="shared" si="1"/>
        <v/>
      </c>
      <c r="Q17" s="2" t="str">
        <f>IF('Choose Housekeeping Genes'!C17=0,"",'Choose Housekeeping Genes'!C17)</f>
        <v/>
      </c>
      <c r="R17" s="3" t="str">
        <f>IF(A17="","",IF(VLOOKUP($A17,'Control Sample Data'!$A$3:$L$98,3,FALSE)=0,"",VLOOKUP($A17,'Control Sample Data'!$A$3:$L$98,3,FALSE)))</f>
        <v/>
      </c>
      <c r="S17" s="3" t="str">
        <f>IF(A17="","",IF(VLOOKUP($A17,'Control Sample Data'!$A$3:$L$98,4,FALSE)=0,"",VLOOKUP($A17,'Control Sample Data'!$A$3:$L$98,4,FALSE)))</f>
        <v/>
      </c>
      <c r="T17" s="3" t="str">
        <f>IF(A17="","",IF(VLOOKUP($A17,'Control Sample Data'!$A$3:$L$98,5,FALSE)=0,"",VLOOKUP($A17,'Control Sample Data'!$A$3:$L$98,5,FALSE)))</f>
        <v/>
      </c>
      <c r="U17" s="3" t="str">
        <f>IF(A17="","",IF(VLOOKUP($A17,'Control Sample Data'!$A$3:$L$98,6,FALSE)=0,"",VLOOKUP($A17,'Control Sample Data'!$A$3:$L$98,6,FALSE)))</f>
        <v/>
      </c>
      <c r="V17" s="3" t="str">
        <f>IF(A17="","",IF(VLOOKUP($A17,'Control Sample Data'!$A$3:$L$98,7,FALSE)=0,"",VLOOKUP($A17,'Control Sample Data'!$A$3:$L$98,7,FALSE)))</f>
        <v/>
      </c>
      <c r="W17" s="3" t="str">
        <f>IF(A17="","",IF(VLOOKUP($A17,'Control Sample Data'!$A$3:$L$98,8,FALSE)=0,"",VLOOKUP($A17,'Control Sample Data'!$A$3:$L$98,8,FALSE)))</f>
        <v/>
      </c>
      <c r="X17" s="3" t="str">
        <f>IF(A17="","",IF(VLOOKUP($A17,'Control Sample Data'!$A$3:$L$98,9,FALSE)=0,"",VLOOKUP($A17,'Control Sample Data'!$A$3:$L$98,9,FALSE)))</f>
        <v/>
      </c>
      <c r="Y17" s="3" t="str">
        <f>IF($A17="","",IF(VLOOKUP($A17,'Control Sample Data'!$A$3:$L$98,10,FALSE)=0,"",VLOOKUP($A17,'Control Sample Data'!$A$3:$L$98,10,FALSE)))</f>
        <v/>
      </c>
      <c r="Z17" s="3" t="str">
        <f>IF(A17="","",IF(VLOOKUP($A17,'Control Sample Data'!$A$3:$L$98,11,FALSE)=0,"",VLOOKUP($A17,'Control Sample Data'!$A$3:$L$98,11,FALSE)))</f>
        <v/>
      </c>
      <c r="AA17" s="3" t="str">
        <f>IF(A17="","",IF(VLOOKUP($A17,'Control Sample Data'!$A$3:$L$98,12,FALSE)=0,"",VLOOKUP($A17,'Control Sample Data'!$A$3:$L$98,12,FALSE)))</f>
        <v/>
      </c>
    </row>
    <row r="18" spans="1:27">
      <c r="A18" s="152"/>
      <c r="C18" s="140" t="str">
        <f>IF(A18="","",IF(VLOOKUP($A18,'Test Sample Data'!$A$3:$L$98,2,FALSE)=0,"",VLOOKUP($A18,'Test Sample Data'!$A$3:$L$98,2,FALSE)))</f>
        <v/>
      </c>
      <c r="D18" s="3" t="str">
        <f>IF(A18="","",IF(VLOOKUP($A18,'Test Sample Data'!$A$3:$L$98,3,FALSE)=0,"",VLOOKUP($A18,'Test Sample Data'!$A$3:$L$98,3,FALSE)))</f>
        <v/>
      </c>
      <c r="E18" s="3" t="str">
        <f>IF(A18="","",IF(VLOOKUP($A18,'Test Sample Data'!$A$3:$L$98,4,FALSE)=0,"",VLOOKUP($A18,'Test Sample Data'!$A$3:$L$98,4,FALSE)))</f>
        <v/>
      </c>
      <c r="F18" s="3" t="str">
        <f>IF(A18="","",IF(VLOOKUP($A18,'Test Sample Data'!$A$3:$L$98,5,FALSE)=0,"",VLOOKUP($A18,'Test Sample Data'!$A$3:$L$98,5,FALSE)))</f>
        <v/>
      </c>
      <c r="G18" s="3" t="str">
        <f>IF(A18="","",IF(VLOOKUP($A18,'Test Sample Data'!$A$3:$L$98,6,FALSE)=0,"",VLOOKUP($A18,'Test Sample Data'!$A$3:$L$98,6,FALSE)))</f>
        <v/>
      </c>
      <c r="H18" s="3" t="str">
        <f>IF(A18="","",IF(VLOOKUP($A18,'Test Sample Data'!$A$3:$L$98,7,FALSE)=0,"",VLOOKUP($A18,'Test Sample Data'!$A$3:$L$98,7,FALSE)))</f>
        <v/>
      </c>
      <c r="I18" s="3" t="str">
        <f>IF(A18="","",IF(VLOOKUP($A18,'Test Sample Data'!$A$3:$L$98,8,FALSE)=0,"",VLOOKUP($A18,'Test Sample Data'!$A$3:$L$98,8,FALSE)))</f>
        <v/>
      </c>
      <c r="J18" s="3" t="str">
        <f>IF(A18="","",IF(VLOOKUP($A18,'Test Sample Data'!$A$3:$L$98,9,FALSE)=0,"",VLOOKUP($A18,'Test Sample Data'!$A$3:$L$98,9,FALSE)))</f>
        <v/>
      </c>
      <c r="K18" s="3" t="str">
        <f>IF(A18="","",IF(VLOOKUP($A18,'Test Sample Data'!$A$3:$L$98,10,FALSE)=0,"",VLOOKUP($A18,'Test Sample Data'!$A$3:$L$98,10,FALSE)))</f>
        <v/>
      </c>
      <c r="L18" s="3" t="str">
        <f>IF(A18="","",IF(VLOOKUP($A18,'Test Sample Data'!$A$3:$L$98,11,FALSE)=0,"",VLOOKUP($A18,'Test Sample Data'!$A$3:$L$98,11,FALSE)))</f>
        <v/>
      </c>
      <c r="M18" s="3" t="str">
        <f>IF(A18="","",IF(VLOOKUP($A18,'Test Sample Data'!$A$3:$L$98,12,FALSE)=0,"",VLOOKUP($A18,'Test Sample Data'!$A$3:$L$98,12,FALSE)))</f>
        <v/>
      </c>
      <c r="O18" s="153" t="str">
        <f t="shared" si="1"/>
        <v/>
      </c>
      <c r="Q18" s="2" t="str">
        <f>IF('Choose Housekeeping Genes'!C18=0,"",'Choose Housekeeping Genes'!C18)</f>
        <v/>
      </c>
      <c r="R18" s="3" t="str">
        <f>IF(A18="","",IF(VLOOKUP($A18,'Control Sample Data'!$A$3:$L$98,3,FALSE)=0,"",VLOOKUP($A18,'Control Sample Data'!$A$3:$L$98,3,FALSE)))</f>
        <v/>
      </c>
      <c r="S18" s="3" t="str">
        <f>IF(A18="","",IF(VLOOKUP($A18,'Control Sample Data'!$A$3:$L$98,4,FALSE)=0,"",VLOOKUP($A18,'Control Sample Data'!$A$3:$L$98,4,FALSE)))</f>
        <v/>
      </c>
      <c r="T18" s="3" t="str">
        <f>IF(A18="","",IF(VLOOKUP($A18,'Control Sample Data'!$A$3:$L$98,5,FALSE)=0,"",VLOOKUP($A18,'Control Sample Data'!$A$3:$L$98,5,FALSE)))</f>
        <v/>
      </c>
      <c r="U18" s="3" t="str">
        <f>IF(A18="","",IF(VLOOKUP($A18,'Control Sample Data'!$A$3:$L$98,6,FALSE)=0,"",VLOOKUP($A18,'Control Sample Data'!$A$3:$L$98,6,FALSE)))</f>
        <v/>
      </c>
      <c r="V18" s="3" t="str">
        <f>IF(A18="","",IF(VLOOKUP($A18,'Control Sample Data'!$A$3:$L$98,7,FALSE)=0,"",VLOOKUP($A18,'Control Sample Data'!$A$3:$L$98,7,FALSE)))</f>
        <v/>
      </c>
      <c r="W18" s="3" t="str">
        <f>IF(A18="","",IF(VLOOKUP($A18,'Control Sample Data'!$A$3:$L$98,8,FALSE)=0,"",VLOOKUP($A18,'Control Sample Data'!$A$3:$L$98,8,FALSE)))</f>
        <v/>
      </c>
      <c r="X18" s="3" t="str">
        <f>IF(A18="","",IF(VLOOKUP($A18,'Control Sample Data'!$A$3:$L$98,9,FALSE)=0,"",VLOOKUP($A18,'Control Sample Data'!$A$3:$L$98,9,FALSE)))</f>
        <v/>
      </c>
      <c r="Y18" s="3" t="str">
        <f>IF($A18="","",IF(VLOOKUP($A18,'Control Sample Data'!$A$3:$L$98,10,FALSE)=0,"",VLOOKUP($A18,'Control Sample Data'!$A$3:$L$98,10,FALSE)))</f>
        <v/>
      </c>
      <c r="Z18" s="3" t="str">
        <f>IF(A18="","",IF(VLOOKUP($A18,'Control Sample Data'!$A$3:$L$98,11,FALSE)=0,"",VLOOKUP($A18,'Control Sample Data'!$A$3:$L$98,11,FALSE)))</f>
        <v/>
      </c>
      <c r="AA18" s="3" t="str">
        <f>IF(A18="","",IF(VLOOKUP($A18,'Control Sample Data'!$A$3:$L$98,12,FALSE)=0,"",VLOOKUP($A18,'Control Sample Data'!$A$3:$L$98,12,FALSE)))</f>
        <v/>
      </c>
    </row>
    <row r="19" spans="1:27">
      <c r="A19" s="152"/>
      <c r="C19" s="140" t="str">
        <f>IF(A19="","",IF(VLOOKUP($A19,'Test Sample Data'!$A$3:$L$98,2,FALSE)=0,"",VLOOKUP($A19,'Test Sample Data'!$A$3:$L$98,2,FALSE)))</f>
        <v/>
      </c>
      <c r="D19" s="3" t="str">
        <f>IF(A19="","",IF(VLOOKUP($A19,'Test Sample Data'!$A$3:$L$98,3,FALSE)=0,"",VLOOKUP($A19,'Test Sample Data'!$A$3:$L$98,3,FALSE)))</f>
        <v/>
      </c>
      <c r="E19" s="3" t="str">
        <f>IF(A19="","",IF(VLOOKUP($A19,'Test Sample Data'!$A$3:$L$98,4,FALSE)=0,"",VLOOKUP($A19,'Test Sample Data'!$A$3:$L$98,4,FALSE)))</f>
        <v/>
      </c>
      <c r="F19" s="3" t="str">
        <f>IF(A19="","",IF(VLOOKUP($A19,'Test Sample Data'!$A$3:$L$98,5,FALSE)=0,"",VLOOKUP($A19,'Test Sample Data'!$A$3:$L$98,5,FALSE)))</f>
        <v/>
      </c>
      <c r="G19" s="3" t="str">
        <f>IF(A19="","",IF(VLOOKUP($A19,'Test Sample Data'!$A$3:$L$98,6,FALSE)=0,"",VLOOKUP($A19,'Test Sample Data'!$A$3:$L$98,6,FALSE)))</f>
        <v/>
      </c>
      <c r="H19" s="3" t="str">
        <f>IF(A19="","",IF(VLOOKUP($A19,'Test Sample Data'!$A$3:$L$98,7,FALSE)=0,"",VLOOKUP($A19,'Test Sample Data'!$A$3:$L$98,7,FALSE)))</f>
        <v/>
      </c>
      <c r="I19" s="3" t="str">
        <f>IF(A19="","",IF(VLOOKUP($A19,'Test Sample Data'!$A$3:$L$98,8,FALSE)=0,"",VLOOKUP($A19,'Test Sample Data'!$A$3:$L$98,8,FALSE)))</f>
        <v/>
      </c>
      <c r="J19" s="3" t="str">
        <f>IF(A19="","",IF(VLOOKUP($A19,'Test Sample Data'!$A$3:$L$98,9,FALSE)=0,"",VLOOKUP($A19,'Test Sample Data'!$A$3:$L$98,9,FALSE)))</f>
        <v/>
      </c>
      <c r="K19" s="3" t="str">
        <f>IF(A19="","",IF(VLOOKUP($A19,'Test Sample Data'!$A$3:$L$98,10,FALSE)=0,"",VLOOKUP($A19,'Test Sample Data'!$A$3:$L$98,10,FALSE)))</f>
        <v/>
      </c>
      <c r="L19" s="3" t="str">
        <f>IF(A19="","",IF(VLOOKUP($A19,'Test Sample Data'!$A$3:$L$98,11,FALSE)=0,"",VLOOKUP($A19,'Test Sample Data'!$A$3:$L$98,11,FALSE)))</f>
        <v/>
      </c>
      <c r="M19" s="3" t="str">
        <f>IF(A19="","",IF(VLOOKUP($A19,'Test Sample Data'!$A$3:$L$98,12,FALSE)=0,"",VLOOKUP($A19,'Test Sample Data'!$A$3:$L$98,12,FALSE)))</f>
        <v/>
      </c>
      <c r="O19" s="153" t="str">
        <f t="shared" si="1"/>
        <v/>
      </c>
      <c r="Q19" s="2" t="str">
        <f>IF('Choose Housekeeping Genes'!C19=0,"",'Choose Housekeeping Genes'!C19)</f>
        <v/>
      </c>
      <c r="R19" s="3" t="str">
        <f>IF(A19="","",IF(VLOOKUP($A19,'Control Sample Data'!$A$3:$L$98,3,FALSE)=0,"",VLOOKUP($A19,'Control Sample Data'!$A$3:$L$98,3,FALSE)))</f>
        <v/>
      </c>
      <c r="S19" s="3" t="str">
        <f>IF(A19="","",IF(VLOOKUP($A19,'Control Sample Data'!$A$3:$L$98,4,FALSE)=0,"",VLOOKUP($A19,'Control Sample Data'!$A$3:$L$98,4,FALSE)))</f>
        <v/>
      </c>
      <c r="T19" s="3" t="str">
        <f>IF(A19="","",IF(VLOOKUP($A19,'Control Sample Data'!$A$3:$L$98,5,FALSE)=0,"",VLOOKUP($A19,'Control Sample Data'!$A$3:$L$98,5,FALSE)))</f>
        <v/>
      </c>
      <c r="U19" s="3" t="str">
        <f>IF(A19="","",IF(VLOOKUP($A19,'Control Sample Data'!$A$3:$L$98,6,FALSE)=0,"",VLOOKUP($A19,'Control Sample Data'!$A$3:$L$98,6,FALSE)))</f>
        <v/>
      </c>
      <c r="V19" s="3" t="str">
        <f>IF(A19="","",IF(VLOOKUP($A19,'Control Sample Data'!$A$3:$L$98,7,FALSE)=0,"",VLOOKUP($A19,'Control Sample Data'!$A$3:$L$98,7,FALSE)))</f>
        <v/>
      </c>
      <c r="W19" s="3" t="str">
        <f>IF(A19="","",IF(VLOOKUP($A19,'Control Sample Data'!$A$3:$L$98,8,FALSE)=0,"",VLOOKUP($A19,'Control Sample Data'!$A$3:$L$98,8,FALSE)))</f>
        <v/>
      </c>
      <c r="X19" s="3" t="str">
        <f>IF(A19="","",IF(VLOOKUP($A19,'Control Sample Data'!$A$3:$L$98,9,FALSE)=0,"",VLOOKUP($A19,'Control Sample Data'!$A$3:$L$98,9,FALSE)))</f>
        <v/>
      </c>
      <c r="Y19" s="3" t="str">
        <f>IF($A19="","",IF(VLOOKUP($A19,'Control Sample Data'!$A$3:$L$98,10,FALSE)=0,"",VLOOKUP($A19,'Control Sample Data'!$A$3:$L$98,10,FALSE)))</f>
        <v/>
      </c>
      <c r="Z19" s="3" t="str">
        <f>IF(A19="","",IF(VLOOKUP($A19,'Control Sample Data'!$A$3:$L$98,11,FALSE)=0,"",VLOOKUP($A19,'Control Sample Data'!$A$3:$L$98,11,FALSE)))</f>
        <v/>
      </c>
      <c r="AA19" s="3" t="str">
        <f>IF(A19="","",IF(VLOOKUP($A19,'Control Sample Data'!$A$3:$L$98,12,FALSE)=0,"",VLOOKUP($A19,'Control Sample Data'!$A$3:$L$98,12,FALSE)))</f>
        <v/>
      </c>
    </row>
    <row r="20" spans="1:27">
      <c r="A20" s="152"/>
      <c r="C20" s="140" t="str">
        <f>IF(A20="","",IF(VLOOKUP($A20,'Test Sample Data'!$A$3:$L$98,2,FALSE)=0,"",VLOOKUP($A20,'Test Sample Data'!$A$3:$L$98,2,FALSE)))</f>
        <v/>
      </c>
      <c r="D20" s="3" t="str">
        <f>IF(A20="","",IF(VLOOKUP($A20,'Test Sample Data'!$A$3:$L$98,3,FALSE)=0,"",VLOOKUP($A20,'Test Sample Data'!$A$3:$L$98,3,FALSE)))</f>
        <v/>
      </c>
      <c r="E20" s="3" t="str">
        <f>IF(A20="","",IF(VLOOKUP($A20,'Test Sample Data'!$A$3:$L$98,4,FALSE)=0,"",VLOOKUP($A20,'Test Sample Data'!$A$3:$L$98,4,FALSE)))</f>
        <v/>
      </c>
      <c r="F20" s="3" t="str">
        <f>IF(A20="","",IF(VLOOKUP($A20,'Test Sample Data'!$A$3:$L$98,5,FALSE)=0,"",VLOOKUP($A20,'Test Sample Data'!$A$3:$L$98,5,FALSE)))</f>
        <v/>
      </c>
      <c r="G20" s="3" t="str">
        <f>IF(A20="","",IF(VLOOKUP($A20,'Test Sample Data'!$A$3:$L$98,6,FALSE)=0,"",VLOOKUP($A20,'Test Sample Data'!$A$3:$L$98,6,FALSE)))</f>
        <v/>
      </c>
      <c r="H20" s="3" t="str">
        <f>IF(A20="","",IF(VLOOKUP($A20,'Test Sample Data'!$A$3:$L$98,7,FALSE)=0,"",VLOOKUP($A20,'Test Sample Data'!$A$3:$L$98,7,FALSE)))</f>
        <v/>
      </c>
      <c r="I20" s="3" t="str">
        <f>IF(A20="","",IF(VLOOKUP($A20,'Test Sample Data'!$A$3:$L$98,8,FALSE)=0,"",VLOOKUP($A20,'Test Sample Data'!$A$3:$L$98,8,FALSE)))</f>
        <v/>
      </c>
      <c r="J20" s="3" t="str">
        <f>IF(A20="","",IF(VLOOKUP($A20,'Test Sample Data'!$A$3:$L$98,9,FALSE)=0,"",VLOOKUP($A20,'Test Sample Data'!$A$3:$L$98,9,FALSE)))</f>
        <v/>
      </c>
      <c r="K20" s="3" t="str">
        <f>IF(A20="","",IF(VLOOKUP($A20,'Test Sample Data'!$A$3:$L$98,10,FALSE)=0,"",VLOOKUP($A20,'Test Sample Data'!$A$3:$L$98,10,FALSE)))</f>
        <v/>
      </c>
      <c r="L20" s="3" t="str">
        <f>IF(A20="","",IF(VLOOKUP($A20,'Test Sample Data'!$A$3:$L$98,11,FALSE)=0,"",VLOOKUP($A20,'Test Sample Data'!$A$3:$L$98,11,FALSE)))</f>
        <v/>
      </c>
      <c r="M20" s="3" t="str">
        <f>IF(A20="","",IF(VLOOKUP($A20,'Test Sample Data'!$A$3:$L$98,12,FALSE)=0,"",VLOOKUP($A20,'Test Sample Data'!$A$3:$L$98,12,FALSE)))</f>
        <v/>
      </c>
      <c r="O20" s="153" t="str">
        <f t="shared" si="1"/>
        <v/>
      </c>
      <c r="Q20" s="2" t="str">
        <f>IF('Choose Housekeeping Genes'!C20=0,"",'Choose Housekeeping Genes'!C20)</f>
        <v/>
      </c>
      <c r="R20" s="3" t="str">
        <f>IF(A20="","",IF(VLOOKUP($A20,'Control Sample Data'!$A$3:$L$98,3,FALSE)=0,"",VLOOKUP($A20,'Control Sample Data'!$A$3:$L$98,3,FALSE)))</f>
        <v/>
      </c>
      <c r="S20" s="3" t="str">
        <f>IF(A20="","",IF(VLOOKUP($A20,'Control Sample Data'!$A$3:$L$98,4,FALSE)=0,"",VLOOKUP($A20,'Control Sample Data'!$A$3:$L$98,4,FALSE)))</f>
        <v/>
      </c>
      <c r="T20" s="3" t="str">
        <f>IF(A20="","",IF(VLOOKUP($A20,'Control Sample Data'!$A$3:$L$98,5,FALSE)=0,"",VLOOKUP($A20,'Control Sample Data'!$A$3:$L$98,5,FALSE)))</f>
        <v/>
      </c>
      <c r="U20" s="3" t="str">
        <f>IF(A20="","",IF(VLOOKUP($A20,'Control Sample Data'!$A$3:$L$98,6,FALSE)=0,"",VLOOKUP($A20,'Control Sample Data'!$A$3:$L$98,6,FALSE)))</f>
        <v/>
      </c>
      <c r="V20" s="3" t="str">
        <f>IF(A20="","",IF(VLOOKUP($A20,'Control Sample Data'!$A$3:$L$98,7,FALSE)=0,"",VLOOKUP($A20,'Control Sample Data'!$A$3:$L$98,7,FALSE)))</f>
        <v/>
      </c>
      <c r="W20" s="3" t="str">
        <f>IF(A20="","",IF(VLOOKUP($A20,'Control Sample Data'!$A$3:$L$98,8,FALSE)=0,"",VLOOKUP($A20,'Control Sample Data'!$A$3:$L$98,8,FALSE)))</f>
        <v/>
      </c>
      <c r="X20" s="3" t="str">
        <f>IF(A20="","",IF(VLOOKUP($A20,'Control Sample Data'!$A$3:$L$98,9,FALSE)=0,"",VLOOKUP($A20,'Control Sample Data'!$A$3:$L$98,9,FALSE)))</f>
        <v/>
      </c>
      <c r="Y20" s="3" t="str">
        <f>IF($A20="","",IF(VLOOKUP($A20,'Control Sample Data'!$A$3:$L$98,10,FALSE)=0,"",VLOOKUP($A20,'Control Sample Data'!$A$3:$L$98,10,FALSE)))</f>
        <v/>
      </c>
      <c r="Z20" s="3" t="str">
        <f>IF(A20="","",IF(VLOOKUP($A20,'Control Sample Data'!$A$3:$L$98,11,FALSE)=0,"",VLOOKUP($A20,'Control Sample Data'!$A$3:$L$98,11,FALSE)))</f>
        <v/>
      </c>
      <c r="AA20" s="3" t="str">
        <f>IF(A20="","",IF(VLOOKUP($A20,'Control Sample Data'!$A$3:$L$98,12,FALSE)=0,"",VLOOKUP($A20,'Control Sample Data'!$A$3:$L$98,12,FALSE)))</f>
        <v/>
      </c>
    </row>
    <row r="21" spans="1:27">
      <c r="A21" s="152"/>
      <c r="C21" s="140" t="str">
        <f>IF(A21="","",IF(VLOOKUP($A21,'Test Sample Data'!$A$3:$L$98,2,FALSE)=0,"",VLOOKUP($A21,'Test Sample Data'!$A$3:$L$98,2,FALSE)))</f>
        <v/>
      </c>
      <c r="D21" s="3" t="str">
        <f>IF(A21="","",IF(VLOOKUP($A21,'Test Sample Data'!$A$3:$L$98,3,FALSE)=0,"",VLOOKUP($A21,'Test Sample Data'!$A$3:$L$98,3,FALSE)))</f>
        <v/>
      </c>
      <c r="E21" s="3" t="str">
        <f>IF(A21="","",IF(VLOOKUP($A21,'Test Sample Data'!$A$3:$L$98,4,FALSE)=0,"",VLOOKUP($A21,'Test Sample Data'!$A$3:$L$98,4,FALSE)))</f>
        <v/>
      </c>
      <c r="F21" s="3" t="str">
        <f>IF(A21="","",IF(VLOOKUP($A21,'Test Sample Data'!$A$3:$L$98,5,FALSE)=0,"",VLOOKUP($A21,'Test Sample Data'!$A$3:$L$98,5,FALSE)))</f>
        <v/>
      </c>
      <c r="G21" s="3" t="str">
        <f>IF(A21="","",IF(VLOOKUP($A21,'Test Sample Data'!$A$3:$L$98,6,FALSE)=0,"",VLOOKUP($A21,'Test Sample Data'!$A$3:$L$98,6,FALSE)))</f>
        <v/>
      </c>
      <c r="H21" s="3" t="str">
        <f>IF(A21="","",IF(VLOOKUP($A21,'Test Sample Data'!$A$3:$L$98,7,FALSE)=0,"",VLOOKUP($A21,'Test Sample Data'!$A$3:$L$98,7,FALSE)))</f>
        <v/>
      </c>
      <c r="I21" s="3" t="str">
        <f>IF(A21="","",IF(VLOOKUP($A21,'Test Sample Data'!$A$3:$L$98,8,FALSE)=0,"",VLOOKUP($A21,'Test Sample Data'!$A$3:$L$98,8,FALSE)))</f>
        <v/>
      </c>
      <c r="J21" s="3" t="str">
        <f>IF(A21="","",IF(VLOOKUP($A21,'Test Sample Data'!$A$3:$L$98,9,FALSE)=0,"",VLOOKUP($A21,'Test Sample Data'!$A$3:$L$98,9,FALSE)))</f>
        <v/>
      </c>
      <c r="K21" s="3" t="str">
        <f>IF(A21="","",IF(VLOOKUP($A21,'Test Sample Data'!$A$3:$L$98,10,FALSE)=0,"",VLOOKUP($A21,'Test Sample Data'!$A$3:$L$98,10,FALSE)))</f>
        <v/>
      </c>
      <c r="L21" s="3" t="str">
        <f>IF(A21="","",IF(VLOOKUP($A21,'Test Sample Data'!$A$3:$L$98,11,FALSE)=0,"",VLOOKUP($A21,'Test Sample Data'!$A$3:$L$98,11,FALSE)))</f>
        <v/>
      </c>
      <c r="M21" s="3" t="str">
        <f>IF(A21="","",IF(VLOOKUP($A21,'Test Sample Data'!$A$3:$L$98,12,FALSE)=0,"",VLOOKUP($A21,'Test Sample Data'!$A$3:$L$98,12,FALSE)))</f>
        <v/>
      </c>
      <c r="O21" s="153" t="str">
        <f t="shared" si="1"/>
        <v/>
      </c>
      <c r="Q21" s="2" t="str">
        <f>IF('Choose Housekeeping Genes'!C21=0,"",'Choose Housekeeping Genes'!C21)</f>
        <v/>
      </c>
      <c r="R21" s="3" t="str">
        <f>IF(A21="","",IF(VLOOKUP($A21,'Control Sample Data'!$A$3:$L$98,3,FALSE)=0,"",VLOOKUP($A21,'Control Sample Data'!$A$3:$L$98,3,FALSE)))</f>
        <v/>
      </c>
      <c r="S21" s="3" t="str">
        <f>IF(A21="","",IF(VLOOKUP($A21,'Control Sample Data'!$A$3:$L$98,4,FALSE)=0,"",VLOOKUP($A21,'Control Sample Data'!$A$3:$L$98,4,FALSE)))</f>
        <v/>
      </c>
      <c r="T21" s="3" t="str">
        <f>IF(A21="","",IF(VLOOKUP($A21,'Control Sample Data'!$A$3:$L$98,5,FALSE)=0,"",VLOOKUP($A21,'Control Sample Data'!$A$3:$L$98,5,FALSE)))</f>
        <v/>
      </c>
      <c r="U21" s="3" t="str">
        <f>IF(A21="","",IF(VLOOKUP($A21,'Control Sample Data'!$A$3:$L$98,6,FALSE)=0,"",VLOOKUP($A21,'Control Sample Data'!$A$3:$L$98,6,FALSE)))</f>
        <v/>
      </c>
      <c r="V21" s="3" t="str">
        <f>IF(A21="","",IF(VLOOKUP($A21,'Control Sample Data'!$A$3:$L$98,7,FALSE)=0,"",VLOOKUP($A21,'Control Sample Data'!$A$3:$L$98,7,FALSE)))</f>
        <v/>
      </c>
      <c r="W21" s="3" t="str">
        <f>IF(A21="","",IF(VLOOKUP($A21,'Control Sample Data'!$A$3:$L$98,8,FALSE)=0,"",VLOOKUP($A21,'Control Sample Data'!$A$3:$L$98,8,FALSE)))</f>
        <v/>
      </c>
      <c r="X21" s="3" t="str">
        <f>IF(A21="","",IF(VLOOKUP($A21,'Control Sample Data'!$A$3:$L$98,9,FALSE)=0,"",VLOOKUP($A21,'Control Sample Data'!$A$3:$L$98,9,FALSE)))</f>
        <v/>
      </c>
      <c r="Y21" s="3" t="str">
        <f>IF($A21="","",IF(VLOOKUP($A21,'Control Sample Data'!$A$3:$L$98,10,FALSE)=0,"",VLOOKUP($A21,'Control Sample Data'!$A$3:$L$98,10,FALSE)))</f>
        <v/>
      </c>
      <c r="Z21" s="3" t="str">
        <f>IF(A21="","",IF(VLOOKUP($A21,'Control Sample Data'!$A$3:$L$98,11,FALSE)=0,"",VLOOKUP($A21,'Control Sample Data'!$A$3:$L$98,11,FALSE)))</f>
        <v/>
      </c>
      <c r="AA21" s="3" t="str">
        <f>IF(A21="","",IF(VLOOKUP($A21,'Control Sample Data'!$A$3:$L$98,12,FALSE)=0,"",VLOOKUP($A21,'Control Sample Data'!$A$3:$L$98,12,FALSE)))</f>
        <v/>
      </c>
    </row>
    <row r="22" spans="1:27">
      <c r="A22" s="152"/>
      <c r="C22" s="140" t="str">
        <f>IF(A22="","",IF(VLOOKUP($A22,'Test Sample Data'!$A$3:$L$98,2,FALSE)=0,"",VLOOKUP($A22,'Test Sample Data'!$A$3:$L$98,2,FALSE)))</f>
        <v/>
      </c>
      <c r="D22" s="3" t="str">
        <f>IF(A22="","",IF(VLOOKUP($A22,'Test Sample Data'!$A$3:$L$98,3,FALSE)=0,"",VLOOKUP($A22,'Test Sample Data'!$A$3:$L$98,3,FALSE)))</f>
        <v/>
      </c>
      <c r="E22" s="3" t="str">
        <f>IF(A22="","",IF(VLOOKUP($A22,'Test Sample Data'!$A$3:$L$98,4,FALSE)=0,"",VLOOKUP($A22,'Test Sample Data'!$A$3:$L$98,4,FALSE)))</f>
        <v/>
      </c>
      <c r="F22" s="3" t="str">
        <f>IF(A22="","",IF(VLOOKUP($A22,'Test Sample Data'!$A$3:$L$98,5,FALSE)=0,"",VLOOKUP($A22,'Test Sample Data'!$A$3:$L$98,5,FALSE)))</f>
        <v/>
      </c>
      <c r="G22" s="3" t="str">
        <f>IF(A22="","",IF(VLOOKUP($A22,'Test Sample Data'!$A$3:$L$98,6,FALSE)=0,"",VLOOKUP($A22,'Test Sample Data'!$A$3:$L$98,6,FALSE)))</f>
        <v/>
      </c>
      <c r="H22" s="3" t="str">
        <f>IF(A22="","",IF(VLOOKUP($A22,'Test Sample Data'!$A$3:$L$98,7,FALSE)=0,"",VLOOKUP($A22,'Test Sample Data'!$A$3:$L$98,7,FALSE)))</f>
        <v/>
      </c>
      <c r="I22" s="3" t="str">
        <f>IF(A22="","",IF(VLOOKUP($A22,'Test Sample Data'!$A$3:$L$98,8,FALSE)=0,"",VLOOKUP($A22,'Test Sample Data'!$A$3:$L$98,8,FALSE)))</f>
        <v/>
      </c>
      <c r="J22" s="3" t="str">
        <f>IF(A22="","",IF(VLOOKUP($A22,'Test Sample Data'!$A$3:$L$98,9,FALSE)=0,"",VLOOKUP($A22,'Test Sample Data'!$A$3:$L$98,9,FALSE)))</f>
        <v/>
      </c>
      <c r="K22" s="3" t="str">
        <f>IF(A22="","",IF(VLOOKUP($A22,'Test Sample Data'!$A$3:$L$98,10,FALSE)=0,"",VLOOKUP($A22,'Test Sample Data'!$A$3:$L$98,10,FALSE)))</f>
        <v/>
      </c>
      <c r="L22" s="3" t="str">
        <f>IF(A22="","",IF(VLOOKUP($A22,'Test Sample Data'!$A$3:$L$98,11,FALSE)=0,"",VLOOKUP($A22,'Test Sample Data'!$A$3:$L$98,11,FALSE)))</f>
        <v/>
      </c>
      <c r="M22" s="3" t="str">
        <f>IF(A22="","",IF(VLOOKUP($A22,'Test Sample Data'!$A$3:$L$98,12,FALSE)=0,"",VLOOKUP($A22,'Test Sample Data'!$A$3:$L$98,12,FALSE)))</f>
        <v/>
      </c>
      <c r="O22" s="153" t="str">
        <f t="shared" si="1"/>
        <v/>
      </c>
      <c r="Q22" s="2" t="str">
        <f>IF('Choose Housekeeping Genes'!C22=0,"",'Choose Housekeeping Genes'!C22)</f>
        <v/>
      </c>
      <c r="R22" s="3" t="str">
        <f>IF(A22="","",IF(VLOOKUP($A22,'Control Sample Data'!$A$3:$L$98,3,FALSE)=0,"",VLOOKUP($A22,'Control Sample Data'!$A$3:$L$98,3,FALSE)))</f>
        <v/>
      </c>
      <c r="S22" s="3" t="str">
        <f>IF(A22="","",IF(VLOOKUP($A22,'Control Sample Data'!$A$3:$L$98,4,FALSE)=0,"",VLOOKUP($A22,'Control Sample Data'!$A$3:$L$98,4,FALSE)))</f>
        <v/>
      </c>
      <c r="T22" s="3" t="str">
        <f>IF(A22="","",IF(VLOOKUP($A22,'Control Sample Data'!$A$3:$L$98,5,FALSE)=0,"",VLOOKUP($A22,'Control Sample Data'!$A$3:$L$98,5,FALSE)))</f>
        <v/>
      </c>
      <c r="U22" s="3" t="str">
        <f>IF(A22="","",IF(VLOOKUP($A22,'Control Sample Data'!$A$3:$L$98,6,FALSE)=0,"",VLOOKUP($A22,'Control Sample Data'!$A$3:$L$98,6,FALSE)))</f>
        <v/>
      </c>
      <c r="V22" s="3" t="str">
        <f>IF(A22="","",IF(VLOOKUP($A22,'Control Sample Data'!$A$3:$L$98,7,FALSE)=0,"",VLOOKUP($A22,'Control Sample Data'!$A$3:$L$98,7,FALSE)))</f>
        <v/>
      </c>
      <c r="W22" s="3" t="str">
        <f>IF(A22="","",IF(VLOOKUP($A22,'Control Sample Data'!$A$3:$L$98,8,FALSE)=0,"",VLOOKUP($A22,'Control Sample Data'!$A$3:$L$98,8,FALSE)))</f>
        <v/>
      </c>
      <c r="X22" s="3" t="str">
        <f>IF(A22="","",IF(VLOOKUP($A22,'Control Sample Data'!$A$3:$L$98,9,FALSE)=0,"",VLOOKUP($A22,'Control Sample Data'!$A$3:$L$98,9,FALSE)))</f>
        <v/>
      </c>
      <c r="Y22" s="3" t="str">
        <f>IF($A22="","",IF(VLOOKUP($A22,'Control Sample Data'!$A$3:$L$98,10,FALSE)=0,"",VLOOKUP($A22,'Control Sample Data'!$A$3:$L$98,10,FALSE)))</f>
        <v/>
      </c>
      <c r="Z22" s="3" t="str">
        <f>IF(A22="","",IF(VLOOKUP($A22,'Control Sample Data'!$A$3:$L$98,11,FALSE)=0,"",VLOOKUP($A22,'Control Sample Data'!$A$3:$L$98,11,FALSE)))</f>
        <v/>
      </c>
      <c r="AA22" s="3" t="str">
        <f>IF(A22="","",IF(VLOOKUP($A22,'Control Sample Data'!$A$3:$L$98,12,FALSE)=0,"",VLOOKUP($A22,'Control Sample Data'!$A$3:$L$98,12,FALSE)))</f>
        <v/>
      </c>
    </row>
    <row r="24" spans="3:27">
      <c r="C24" s="81" t="s">
        <v>380</v>
      </c>
      <c r="D24" s="2" t="str">
        <f>IF(ISERROR(GEOMEAN(D3:D22)),"",GEOMEAN(D3:D22))</f>
        <v/>
      </c>
      <c r="E24" s="2" t="str">
        <f t="shared" ref="E24:M24" si="2">IF(ISERROR(GEOMEAN(E3:E22)),"",GEOMEAN(E3:E22))</f>
        <v/>
      </c>
      <c r="F24" s="2" t="str">
        <f t="shared" si="2"/>
        <v/>
      </c>
      <c r="G24" s="2" t="str">
        <f t="shared" si="2"/>
        <v/>
      </c>
      <c r="H24" s="2" t="str">
        <f t="shared" si="2"/>
        <v/>
      </c>
      <c r="I24" s="2" t="str">
        <f t="shared" si="2"/>
        <v/>
      </c>
      <c r="J24" s="2" t="str">
        <f t="shared" si="2"/>
        <v/>
      </c>
      <c r="K24" s="2" t="str">
        <f t="shared" si="2"/>
        <v/>
      </c>
      <c r="L24" s="2" t="str">
        <f t="shared" si="2"/>
        <v/>
      </c>
      <c r="M24" s="2" t="str">
        <f t="shared" si="2"/>
        <v/>
      </c>
      <c r="Q24" s="81" t="s">
        <v>380</v>
      </c>
      <c r="R24" s="2" t="str">
        <f>IF(ISERROR(GEOMEAN(R3:R22)),"",GEOMEAN(R3:R22))</f>
        <v/>
      </c>
      <c r="S24" s="2" t="str">
        <f t="shared" ref="S24:AA24" si="3">IF(ISERROR(GEOMEAN(S3:S22)),"",GEOMEAN(S3:S22))</f>
        <v/>
      </c>
      <c r="T24" s="2" t="str">
        <f t="shared" si="3"/>
        <v/>
      </c>
      <c r="U24" s="2" t="str">
        <f t="shared" si="3"/>
        <v/>
      </c>
      <c r="V24" s="2" t="str">
        <f t="shared" si="3"/>
        <v/>
      </c>
      <c r="W24" s="2" t="str">
        <f t="shared" si="3"/>
        <v/>
      </c>
      <c r="X24" s="2" t="str">
        <f t="shared" si="3"/>
        <v/>
      </c>
      <c r="Y24" s="2" t="str">
        <f t="shared" si="3"/>
        <v/>
      </c>
      <c r="Z24" s="2" t="str">
        <f t="shared" si="3"/>
        <v/>
      </c>
      <c r="AA24" s="2" t="str">
        <f t="shared" si="3"/>
        <v/>
      </c>
    </row>
  </sheetData>
  <mergeCells count="6">
    <mergeCell ref="D1:M1"/>
    <mergeCell ref="R1:AA1"/>
    <mergeCell ref="A1:A2"/>
    <mergeCell ref="C1:C2"/>
    <mergeCell ref="O1:O2"/>
    <mergeCell ref="Q1:Q2"/>
  </mergeCells>
  <pageMargins left="0.75" right="0.75" top="1" bottom="1" header="0.5" footer="0.5"/>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9"/>
  <sheetViews>
    <sheetView workbookViewId="0">
      <selection activeCell="F3" sqref="F3"/>
    </sheetView>
  </sheetViews>
  <sheetFormatPr defaultColWidth="9" defaultRowHeight="12.75"/>
  <cols>
    <col min="1" max="1" width="25.7142857142857" customWidth="1"/>
    <col min="2" max="11" width="7.71428571428571" customWidth="1"/>
    <col min="12" max="13" width="14.7142857142857" customWidth="1"/>
  </cols>
  <sheetData>
    <row r="1" ht="15" customHeight="1" spans="1:13">
      <c r="A1" s="118" t="s">
        <v>400</v>
      </c>
      <c r="B1" s="107"/>
      <c r="C1" s="107"/>
      <c r="D1" s="107"/>
      <c r="E1" s="107"/>
      <c r="F1" s="107"/>
      <c r="G1" s="107"/>
      <c r="H1" s="119"/>
      <c r="I1" s="16" t="s">
        <v>401</v>
      </c>
      <c r="J1" s="134"/>
      <c r="K1" s="139"/>
      <c r="L1" s="140" t="str">
        <f>Results!E2</f>
        <v>Test Sample</v>
      </c>
      <c r="M1" s="49"/>
    </row>
    <row r="2" ht="15.75" customHeight="1" spans="1:13">
      <c r="A2" s="6" t="s">
        <v>402</v>
      </c>
      <c r="B2" s="6"/>
      <c r="C2" s="120" t="str">
        <f>LEFT('Gene Table'!C1,8)</f>
        <v>QM031</v>
      </c>
      <c r="D2" s="121"/>
      <c r="E2" s="122"/>
      <c r="F2" s="117"/>
      <c r="G2" s="117"/>
      <c r="H2" s="123"/>
      <c r="I2" s="16" t="s">
        <v>403</v>
      </c>
      <c r="J2" s="134"/>
      <c r="K2" s="139"/>
      <c r="L2" s="141" t="str">
        <f>Results!F2</f>
        <v>Control Sample</v>
      </c>
      <c r="M2" s="142"/>
    </row>
    <row r="3" ht="15" customHeight="1" spans="1:13">
      <c r="A3" s="124"/>
      <c r="B3" s="124"/>
      <c r="C3" s="125"/>
      <c r="D3" s="113"/>
      <c r="E3" s="126"/>
      <c r="F3" s="127"/>
      <c r="G3" s="127"/>
      <c r="H3" s="128"/>
      <c r="I3" s="124"/>
      <c r="J3" s="128"/>
      <c r="K3" s="128"/>
      <c r="L3" s="125"/>
      <c r="M3" s="125"/>
    </row>
    <row r="4" ht="15" customHeight="1" spans="1:13">
      <c r="A4" s="129" t="s">
        <v>404</v>
      </c>
      <c r="B4" s="130"/>
      <c r="C4" s="130"/>
      <c r="D4" s="130"/>
      <c r="E4" s="130"/>
      <c r="F4" s="130"/>
      <c r="G4" s="130"/>
      <c r="H4" s="130"/>
      <c r="I4" s="130"/>
      <c r="J4" s="130"/>
      <c r="K4" s="130"/>
      <c r="L4" s="130"/>
      <c r="M4" s="130"/>
    </row>
    <row r="5" ht="18" customHeight="1" spans="1:13">
      <c r="A5" s="131" t="str">
        <f>L1</f>
        <v>Test Sample</v>
      </c>
      <c r="B5" s="131"/>
      <c r="C5" s="131"/>
      <c r="D5" s="131"/>
      <c r="E5" s="131"/>
      <c r="F5" s="131"/>
      <c r="G5" s="131"/>
      <c r="H5" s="131"/>
      <c r="I5" s="131"/>
      <c r="J5" s="131"/>
      <c r="K5" s="131"/>
      <c r="L5" s="131"/>
      <c r="M5" s="131"/>
    </row>
    <row r="6" ht="15" customHeight="1" spans="1:13">
      <c r="A6" s="131" t="s">
        <v>377</v>
      </c>
      <c r="B6" s="131" t="s">
        <v>382</v>
      </c>
      <c r="C6" s="131" t="s">
        <v>383</v>
      </c>
      <c r="D6" s="131" t="s">
        <v>384</v>
      </c>
      <c r="E6" s="131" t="s">
        <v>385</v>
      </c>
      <c r="F6" s="131" t="s">
        <v>386</v>
      </c>
      <c r="G6" s="131" t="s">
        <v>387</v>
      </c>
      <c r="H6" s="131" t="s">
        <v>388</v>
      </c>
      <c r="I6" s="131" t="s">
        <v>389</v>
      </c>
      <c r="J6" s="131" t="s">
        <v>390</v>
      </c>
      <c r="K6" s="131" t="s">
        <v>391</v>
      </c>
      <c r="L6" s="97" t="s">
        <v>405</v>
      </c>
      <c r="M6" s="95" t="s">
        <v>406</v>
      </c>
    </row>
    <row r="7" ht="15" customHeight="1" spans="1:13">
      <c r="A7" s="131" t="s">
        <v>407</v>
      </c>
      <c r="B7" s="132" t="str">
        <f>IF(ISERROR(AVERAGE(Calculations!C98:C99)),"",AVERAGE(Calculations!C98:C99))</f>
        <v/>
      </c>
      <c r="C7" s="132" t="str">
        <f>IF(ISERROR(AVERAGE(Calculations!D98:D99)),"",AVERAGE(Calculations!D98:D99))</f>
        <v/>
      </c>
      <c r="D7" s="132" t="str">
        <f>IF(ISERROR(AVERAGE(Calculations!E98:E99)),"",AVERAGE(Calculations!E98:E99))</f>
        <v/>
      </c>
      <c r="E7" s="132" t="str">
        <f>IF(ISERROR(AVERAGE(Calculations!F98:F99)),"",AVERAGE(Calculations!F98:F99))</f>
        <v/>
      </c>
      <c r="F7" s="132" t="str">
        <f>IF(ISERROR(AVERAGE(Calculations!G98:G99)),"",AVERAGE(Calculations!G98:G99))</f>
        <v/>
      </c>
      <c r="G7" s="132" t="str">
        <f>IF(ISERROR(AVERAGE(Calculations!H98:H99)),"",AVERAGE(Calculations!H98:H99))</f>
        <v/>
      </c>
      <c r="H7" s="132" t="str">
        <f>IF(ISERROR(AVERAGE(Calculations!I98:I99)),"",AVERAGE(Calculations!I98:I99))</f>
        <v/>
      </c>
      <c r="I7" s="132" t="str">
        <f>IF(ISERROR(AVERAGE(Calculations!J98:J99)),"",AVERAGE(Calculations!J98:J99))</f>
        <v/>
      </c>
      <c r="J7" s="132" t="str">
        <f>IF(ISERROR(AVERAGE(Calculations!K98:K99)),"",AVERAGE(Calculations!K98:K99))</f>
        <v/>
      </c>
      <c r="K7" s="132" t="str">
        <f>IF(ISERROR(AVERAGE(Calculations!L98:L99)),"",AVERAGE(Calculations!L97:L99))</f>
        <v/>
      </c>
      <c r="L7" s="143" t="e">
        <f>AVERAGE(B7:K7)</f>
        <v>#DIV/0!</v>
      </c>
      <c r="M7" s="143" t="e">
        <f>STDEV(B7:K7)</f>
        <v>#DIV/0!</v>
      </c>
    </row>
    <row r="8" ht="15" customHeight="1" spans="1:13">
      <c r="A8" s="97" t="s">
        <v>408</v>
      </c>
      <c r="B8" s="132" t="str">
        <f>IF(ISERROR(STDEV(Calculations!C98:C99)),"",STDEV(Calculations!C98:C99))</f>
        <v/>
      </c>
      <c r="C8" s="132" t="str">
        <f>IF(ISERROR(STDEV(Calculations!D98:D99)),"",STDEV(Calculations!D98:D99))</f>
        <v/>
      </c>
      <c r="D8" s="132" t="str">
        <f>IF(ISERROR(STDEV(Calculations!E98:E99)),"",STDEV(Calculations!E98:E99))</f>
        <v/>
      </c>
      <c r="E8" s="132" t="str">
        <f>IF(ISERROR(STDEV(Calculations!F98:F99)),"",STDEV(Calculations!F98:F99))</f>
        <v/>
      </c>
      <c r="F8" s="132" t="str">
        <f>IF(ISERROR(STDEV(Calculations!G98:G99)),"",STDEV(Calculations!G98:G99))</f>
        <v/>
      </c>
      <c r="G8" s="132" t="str">
        <f>IF(ISERROR(STDEV(Calculations!H98:H99)),"",STDEV(Calculations!H98:H99))</f>
        <v/>
      </c>
      <c r="H8" s="132" t="str">
        <f>IF(ISERROR(STDEV(Calculations!I98:I99)),"",STDEV(Calculations!I98:I99))</f>
        <v/>
      </c>
      <c r="I8" s="132" t="str">
        <f>IF(ISERROR(STDEV(Calculations!J98:J99)),"",STDEV(Calculations!J98:J99))</f>
        <v/>
      </c>
      <c r="J8" s="132" t="str">
        <f>IF(ISERROR(STDEV(Calculations!K98:K99)),"",STDEV(Calculations!K98:K99))</f>
        <v/>
      </c>
      <c r="K8" s="132" t="str">
        <f>IF(ISERROR(STDEV(Calculations!L98:L99)),"",STDEV(Calculations!L98:L99))</f>
        <v/>
      </c>
      <c r="L8" s="143" t="e">
        <f>AVERAGE(B8:K8)</f>
        <v>#DIV/0!</v>
      </c>
      <c r="M8" s="143" t="s">
        <v>409</v>
      </c>
    </row>
    <row r="9" ht="15" customHeight="1" spans="1:13">
      <c r="A9" s="131" t="s">
        <v>410</v>
      </c>
      <c r="B9" s="132" t="str">
        <f>IF(ISERROR(AVERAGE(Calculations!C96:C97)),"",AVERAGE(Calculations!C96:C97))</f>
        <v/>
      </c>
      <c r="C9" s="132" t="str">
        <f>IF(ISERROR(AVERAGE(Calculations!D96:D97)),"",AVERAGE(Calculations!D96:D97))</f>
        <v/>
      </c>
      <c r="D9" s="132" t="str">
        <f>IF(ISERROR(AVERAGE(Calculations!E96:E97)),"",AVERAGE(Calculations!E96:E97))</f>
        <v/>
      </c>
      <c r="E9" s="132" t="str">
        <f>IF(ISERROR(AVERAGE(Calculations!F96:F97)),"",AVERAGE(Calculations!F96:F97))</f>
        <v/>
      </c>
      <c r="F9" s="132" t="str">
        <f>IF(ISERROR(AVERAGE(Calculations!G96:G97)),"",AVERAGE(Calculations!G96:G97))</f>
        <v/>
      </c>
      <c r="G9" s="132" t="str">
        <f>IF(ISERROR(AVERAGE(Calculations!H96:H97)),"",AVERAGE(Calculations!H96:H97))</f>
        <v/>
      </c>
      <c r="H9" s="132" t="str">
        <f>IF(ISERROR(AVERAGE(Calculations!I96:I97)),"",AVERAGE(Calculations!I96:I97))</f>
        <v/>
      </c>
      <c r="I9" s="132" t="str">
        <f>IF(ISERROR(AVERAGE(Calculations!J96:J97)),"",AVERAGE(Calculations!J96:J97))</f>
        <v/>
      </c>
      <c r="J9" s="132" t="str">
        <f>IF(ISERROR(AVERAGE(Calculations!K96:K97)),"",AVERAGE(Calculations!K96:K97))</f>
        <v/>
      </c>
      <c r="K9" s="132" t="str">
        <f>IF(ISERROR(AVERAGE(Calculations!L96:L97)),"",AVERAGE(Calculations!L96:L97))</f>
        <v/>
      </c>
      <c r="L9" s="143" t="e">
        <f>AVERAGE(B9:K9)</f>
        <v>#DIV/0!</v>
      </c>
      <c r="M9" s="143" t="e">
        <f>STDEV(B9:K9)</f>
        <v>#DIV/0!</v>
      </c>
    </row>
    <row r="10" ht="15" customHeight="1" spans="1:13">
      <c r="A10" s="97" t="s">
        <v>411</v>
      </c>
      <c r="B10" s="132" t="str">
        <f>IF(ISERROR(STDEV(Calculations!C96:C97)),"",STDEV(Calculations!C96:C97))</f>
        <v/>
      </c>
      <c r="C10" s="132" t="str">
        <f>IF(ISERROR(STDEV(Calculations!D96:D97)),"",STDEV(Calculations!D96:D97))</f>
        <v/>
      </c>
      <c r="D10" s="132" t="str">
        <f>IF(ISERROR(STDEV(Calculations!E96:E97)),"",STDEV(Calculations!E96:E97))</f>
        <v/>
      </c>
      <c r="E10" s="132" t="str">
        <f>IF(ISERROR(STDEV(Calculations!F96:F97)),"",STDEV(Calculations!F96:F97))</f>
        <v/>
      </c>
      <c r="F10" s="132" t="str">
        <f>IF(ISERROR(STDEV(Calculations!G96:G97)),"",STDEV(Calculations!G96:G97))</f>
        <v/>
      </c>
      <c r="G10" s="132" t="str">
        <f>IF(ISERROR(STDEV(Calculations!H96:H97)),"",STDEV(Calculations!H96:H97))</f>
        <v/>
      </c>
      <c r="H10" s="132" t="str">
        <f>IF(ISERROR(STDEV(Calculations!I96:I97)),"",STDEV(Calculations!I96:I97))</f>
        <v/>
      </c>
      <c r="I10" s="132" t="str">
        <f>IF(ISERROR(STDEV(Calculations!J96:J97)),"",STDEV(Calculations!J96:J97))</f>
        <v/>
      </c>
      <c r="J10" s="132" t="str">
        <f>IF(ISERROR(STDEV(Calculations!K96:K97)),"",STDEV(Calculations!K96:K97))</f>
        <v/>
      </c>
      <c r="K10" s="132" t="str">
        <f>IF(ISERROR(STDEV(Calculations!L96:L97)),"",STDEV(Calculations!L96:L97))</f>
        <v/>
      </c>
      <c r="L10" s="143" t="e">
        <f>AVERAGE(B10:K10)</f>
        <v>#DIV/0!</v>
      </c>
      <c r="M10" s="143" t="s">
        <v>409</v>
      </c>
    </row>
    <row r="11" ht="15" customHeight="1" spans="1:13">
      <c r="A11" s="74" t="str">
        <f>L2</f>
        <v>Control Sample</v>
      </c>
      <c r="B11" s="75"/>
      <c r="C11" s="75"/>
      <c r="D11" s="75"/>
      <c r="E11" s="75"/>
      <c r="F11" s="75"/>
      <c r="G11" s="75"/>
      <c r="H11" s="75"/>
      <c r="I11" s="75"/>
      <c r="J11" s="75"/>
      <c r="K11" s="75"/>
      <c r="L11" s="75"/>
      <c r="M11" s="76"/>
    </row>
    <row r="12" ht="15" customHeight="1" spans="1:13">
      <c r="A12" s="131" t="s">
        <v>377</v>
      </c>
      <c r="B12" s="131" t="s">
        <v>382</v>
      </c>
      <c r="C12" s="131" t="s">
        <v>383</v>
      </c>
      <c r="D12" s="131" t="s">
        <v>384</v>
      </c>
      <c r="E12" s="131" t="s">
        <v>385</v>
      </c>
      <c r="F12" s="131" t="s">
        <v>386</v>
      </c>
      <c r="G12" s="131" t="s">
        <v>387</v>
      </c>
      <c r="H12" s="131" t="s">
        <v>388</v>
      </c>
      <c r="I12" s="131" t="s">
        <v>389</v>
      </c>
      <c r="J12" s="131" t="s">
        <v>390</v>
      </c>
      <c r="K12" s="131" t="s">
        <v>391</v>
      </c>
      <c r="L12" s="97" t="s">
        <v>405</v>
      </c>
      <c r="M12" s="95" t="s">
        <v>406</v>
      </c>
    </row>
    <row r="13" ht="15" customHeight="1" spans="1:13">
      <c r="A13" s="131" t="s">
        <v>407</v>
      </c>
      <c r="B13" s="132" t="str">
        <f>IF(ISERROR(AVERAGE(Calculations!O98:O99)),"",AVERAGE(Calculations!O98:O99))</f>
        <v/>
      </c>
      <c r="C13" s="132" t="str">
        <f>IF(ISERROR(AVERAGE(Calculations!P98:P99)),"",AVERAGE(Calculations!P98:P99))</f>
        <v/>
      </c>
      <c r="D13" s="132" t="str">
        <f>IF(ISERROR(AVERAGE(Calculations!Q98:Q99)),"",AVERAGE(Calculations!Q98:Q99))</f>
        <v/>
      </c>
      <c r="E13" s="132" t="str">
        <f>IF(ISERROR(AVERAGE(Calculations!R98:R99)),"",AVERAGE(Calculations!R98:R99))</f>
        <v/>
      </c>
      <c r="F13" s="132" t="str">
        <f>IF(ISERROR(AVERAGE(Calculations!S98:S99)),"",AVERAGE(Calculations!S98:S99))</f>
        <v/>
      </c>
      <c r="G13" s="132" t="str">
        <f>IF(ISERROR(AVERAGE(Calculations!T98:T99)),"",AVERAGE(Calculations!T98:T99))</f>
        <v/>
      </c>
      <c r="H13" s="132" t="str">
        <f>IF(ISERROR(AVERAGE(Calculations!U98:U99)),"",AVERAGE(Calculations!U98:U99))</f>
        <v/>
      </c>
      <c r="I13" s="132" t="str">
        <f>IF(ISERROR(AVERAGE(Calculations!V98:V99)),"",AVERAGE(Calculations!V98:V99))</f>
        <v/>
      </c>
      <c r="J13" s="132" t="str">
        <f>IF(ISERROR(AVERAGE(Calculations!W98:W99)),"",AVERAGE(Calculations!W98:W99))</f>
        <v/>
      </c>
      <c r="K13" s="132" t="str">
        <f>IF(ISERROR(AVERAGE(Calculations!X98:X99)),"",AVERAGE(Calculations!X98:X99))</f>
        <v/>
      </c>
      <c r="L13" s="143" t="e">
        <f>AVERAGE(B13:K13)</f>
        <v>#DIV/0!</v>
      </c>
      <c r="M13" s="143" t="e">
        <f>STDEV(B13:K13)</f>
        <v>#DIV/0!</v>
      </c>
    </row>
    <row r="14" ht="15" customHeight="1" spans="1:13">
      <c r="A14" s="97" t="s">
        <v>408</v>
      </c>
      <c r="B14" s="132" t="str">
        <f>IF(ISERROR(STDEV(Calculations!O98:O99)),"",STDEV(Calculations!O98:O99))</f>
        <v/>
      </c>
      <c r="C14" s="132" t="str">
        <f>IF(ISERROR(STDEV(Calculations!P98:P99)),"",STDEV(Calculations!P98:P99))</f>
        <v/>
      </c>
      <c r="D14" s="132" t="str">
        <f>IF(ISERROR(STDEV(Calculations!Q98:Q99)),"",STDEV(Calculations!Q98:Q99))</f>
        <v/>
      </c>
      <c r="E14" s="132" t="str">
        <f>IF(ISERROR(STDEV(Calculations!R98:R99)),"",STDEV(Calculations!R98:R99))</f>
        <v/>
      </c>
      <c r="F14" s="132" t="str">
        <f>IF(ISERROR(STDEV(Calculations!S98:S99)),"",STDEV(Calculations!S98:S99))</f>
        <v/>
      </c>
      <c r="G14" s="132" t="str">
        <f>IF(ISERROR(STDEV(Calculations!T98:T99)),"",STDEV(Calculations!T98:T99))</f>
        <v/>
      </c>
      <c r="H14" s="132" t="str">
        <f>IF(ISERROR(STDEV(Calculations!U98:U99)),"",STDEV(Calculations!U98:U99))</f>
        <v/>
      </c>
      <c r="I14" s="132" t="str">
        <f>IF(ISERROR(STDEV(Calculations!V98:V99)),"",STDEV(Calculations!V98:V99))</f>
        <v/>
      </c>
      <c r="J14" s="132" t="str">
        <f>IF(ISERROR(STDEV(Calculations!W98:W99)),"",STDEV(Calculations!W98:W99))</f>
        <v/>
      </c>
      <c r="K14" s="132" t="str">
        <f>IF(ISERROR(STDEV(Calculations!X98:X99)),"",STDEV(Calculations!X98:X99))</f>
        <v/>
      </c>
      <c r="L14" s="143" t="e">
        <f>AVERAGE(B14:K14)</f>
        <v>#DIV/0!</v>
      </c>
      <c r="M14" s="143" t="s">
        <v>409</v>
      </c>
    </row>
    <row r="15" ht="15" customHeight="1" spans="1:13">
      <c r="A15" s="131" t="s">
        <v>410</v>
      </c>
      <c r="B15" s="132" t="str">
        <f>IF(ISERROR(AVERAGE(Calculations!O96:O97)),"",AVERAGE(Calculations!O96:O97))</f>
        <v/>
      </c>
      <c r="C15" s="132" t="str">
        <f>IF(ISERROR(AVERAGE(Calculations!P96:P97)),"",AVERAGE(Calculations!P96:P97))</f>
        <v/>
      </c>
      <c r="D15" s="132" t="str">
        <f>IF(ISERROR(AVERAGE(Calculations!Q96:Q97)),"",AVERAGE(Calculations!Q96:Q97))</f>
        <v/>
      </c>
      <c r="E15" s="132" t="str">
        <f>IF(ISERROR(AVERAGE(Calculations!R96:R97)),"",AVERAGE(Calculations!R96:R97))</f>
        <v/>
      </c>
      <c r="F15" s="132" t="str">
        <f>IF(ISERROR(AVERAGE(Calculations!S96:S97)),"",AVERAGE(Calculations!S96:S97))</f>
        <v/>
      </c>
      <c r="G15" s="132" t="str">
        <f>IF(ISERROR(AVERAGE(Calculations!T96:T97)),"",AVERAGE(Calculations!T96:T97))</f>
        <v/>
      </c>
      <c r="H15" s="132" t="str">
        <f>IF(ISERROR(AVERAGE(Calculations!U96:U97)),"",AVERAGE(Calculations!U96:U97))</f>
        <v/>
      </c>
      <c r="I15" s="132" t="str">
        <f>IF(ISERROR(AVERAGE(Calculations!V96:V97)),"",AVERAGE(Calculations!V96:V97))</f>
        <v/>
      </c>
      <c r="J15" s="132" t="str">
        <f>IF(ISERROR(AVERAGE(Calculations!W96:W97)),"",AVERAGE(Calculations!W96:W97))</f>
        <v/>
      </c>
      <c r="K15" s="132" t="str">
        <f>IF(ISERROR(AVERAGE(Calculations!X96:X97)),"",AVERAGE(Calculations!X96:X97))</f>
        <v/>
      </c>
      <c r="L15" s="143" t="e">
        <f>AVERAGE(B15:K15)</f>
        <v>#DIV/0!</v>
      </c>
      <c r="M15" s="143" t="e">
        <f>STDEV(B15:K15)</f>
        <v>#DIV/0!</v>
      </c>
    </row>
    <row r="16" ht="15" customHeight="1" spans="1:13">
      <c r="A16" s="97" t="s">
        <v>411</v>
      </c>
      <c r="B16" s="132" t="str">
        <f>IF(ISERROR(STDEV(Calculations!O96:O97)),"",STDEV(Calculations!O96:O97))</f>
        <v/>
      </c>
      <c r="C16" s="132" t="str">
        <f>IF(ISERROR(STDEV(Calculations!P96:P97)),"",STDEV(Calculations!P96:P97))</f>
        <v/>
      </c>
      <c r="D16" s="132" t="str">
        <f>IF(ISERROR(STDEV(Calculations!Q96:Q97)),"",STDEV(Calculations!Q96:Q97))</f>
        <v/>
      </c>
      <c r="E16" s="132" t="str">
        <f>IF(ISERROR(STDEV(Calculations!R96:R97)),"",STDEV(Calculations!R96:R97))</f>
        <v/>
      </c>
      <c r="F16" s="132" t="str">
        <f>IF(ISERROR(STDEV(Calculations!S96:S97)),"",STDEV(Calculations!S96:S97))</f>
        <v/>
      </c>
      <c r="G16" s="132" t="str">
        <f>IF(ISERROR(STDEV(Calculations!T96:T97)),"",STDEV(Calculations!T96:T97))</f>
        <v/>
      </c>
      <c r="H16" s="132" t="str">
        <f>IF(ISERROR(STDEV(Calculations!U96:U97)),"",STDEV(Calculations!U96:U97))</f>
        <v/>
      </c>
      <c r="I16" s="132" t="str">
        <f>IF(ISERROR(STDEV(Calculations!V96:V97)),"",STDEV(Calculations!V96:V97))</f>
        <v/>
      </c>
      <c r="J16" s="132" t="str">
        <f>IF(ISERROR(STDEV(Calculations!W96:W97)),"",STDEV(Calculations!W96:W97))</f>
        <v/>
      </c>
      <c r="K16" s="132" t="str">
        <f>IF(ISERROR(STDEV(Calculations!X96:X97)),"",STDEV(Calculations!X96:X97))</f>
        <v/>
      </c>
      <c r="L16" s="143" t="e">
        <f>AVERAGE(B16:K16)</f>
        <v>#DIV/0!</v>
      </c>
      <c r="M16" s="143" t="s">
        <v>409</v>
      </c>
    </row>
    <row r="17" ht="15" customHeight="1" spans="1:13">
      <c r="A17" s="133" t="s">
        <v>412</v>
      </c>
      <c r="B17" s="134"/>
      <c r="C17" s="134"/>
      <c r="D17" s="134"/>
      <c r="E17" s="134"/>
      <c r="F17" s="134"/>
      <c r="G17" s="134"/>
      <c r="H17" s="134"/>
      <c r="I17" s="134"/>
      <c r="J17" s="134"/>
      <c r="K17" s="134"/>
      <c r="L17" s="144"/>
      <c r="M17" s="144"/>
    </row>
    <row r="18" ht="15" customHeight="1" spans="1:13">
      <c r="A18" s="131" t="str">
        <f>L1</f>
        <v>Test Sample</v>
      </c>
      <c r="B18" s="131"/>
      <c r="C18" s="131"/>
      <c r="D18" s="131"/>
      <c r="E18" s="131"/>
      <c r="F18" s="131"/>
      <c r="G18" s="131"/>
      <c r="H18" s="131"/>
      <c r="I18" s="131"/>
      <c r="J18" s="131"/>
      <c r="K18" s="131"/>
      <c r="L18" s="144"/>
      <c r="M18" s="144"/>
    </row>
    <row r="19" ht="15" customHeight="1" spans="1:13">
      <c r="A19" s="131" t="s">
        <v>377</v>
      </c>
      <c r="B19" s="131" t="s">
        <v>382</v>
      </c>
      <c r="C19" s="131" t="s">
        <v>383</v>
      </c>
      <c r="D19" s="131" t="s">
        <v>384</v>
      </c>
      <c r="E19" s="131" t="s">
        <v>385</v>
      </c>
      <c r="F19" s="131" t="s">
        <v>386</v>
      </c>
      <c r="G19" s="131" t="s">
        <v>387</v>
      </c>
      <c r="H19" s="131" t="s">
        <v>388</v>
      </c>
      <c r="I19" s="131" t="s">
        <v>389</v>
      </c>
      <c r="J19" s="131" t="s">
        <v>390</v>
      </c>
      <c r="K19" s="131" t="s">
        <v>391</v>
      </c>
      <c r="L19" s="144"/>
      <c r="M19" s="144"/>
    </row>
    <row r="20" ht="15" customHeight="1" spans="1:13">
      <c r="A20" s="131" t="s">
        <v>413</v>
      </c>
      <c r="B20" s="132" t="str">
        <f>IF(ISERR(B9),"",B9)</f>
        <v/>
      </c>
      <c r="C20" s="132" t="str">
        <f t="shared" ref="C20:K20" si="0">IF(ISERR(C9),"",C9)</f>
        <v/>
      </c>
      <c r="D20" s="132" t="str">
        <f t="shared" si="0"/>
        <v/>
      </c>
      <c r="E20" s="132" t="str">
        <f t="shared" si="0"/>
        <v/>
      </c>
      <c r="F20" s="132" t="str">
        <f t="shared" si="0"/>
        <v/>
      </c>
      <c r="G20" s="132" t="str">
        <f t="shared" si="0"/>
        <v/>
      </c>
      <c r="H20" s="132" t="str">
        <f t="shared" si="0"/>
        <v/>
      </c>
      <c r="I20" s="132" t="str">
        <f t="shared" si="0"/>
        <v/>
      </c>
      <c r="J20" s="132" t="str">
        <f t="shared" si="0"/>
        <v/>
      </c>
      <c r="K20" s="132" t="str">
        <f t="shared" si="0"/>
        <v/>
      </c>
      <c r="L20" s="144"/>
      <c r="M20" s="144"/>
    </row>
    <row r="21" ht="15" customHeight="1" spans="1:13">
      <c r="A21" s="97" t="s">
        <v>414</v>
      </c>
      <c r="B21" s="135" t="str">
        <f>IF(B20="","",IF(AND(B20&gt;17,B20&lt;23),"Pass","Inquiry"))</f>
        <v/>
      </c>
      <c r="C21" s="135" t="str">
        <f t="shared" ref="C21:K21" si="1">IF(C20="","",IF(AND(C20&gt;17,C20&lt;23),"Pass","Inquiry"))</f>
        <v/>
      </c>
      <c r="D21" s="135" t="str">
        <f t="shared" si="1"/>
        <v/>
      </c>
      <c r="E21" s="135" t="str">
        <f t="shared" si="1"/>
        <v/>
      </c>
      <c r="F21" s="135" t="str">
        <f t="shared" si="1"/>
        <v/>
      </c>
      <c r="G21" s="135" t="str">
        <f t="shared" si="1"/>
        <v/>
      </c>
      <c r="H21" s="135" t="str">
        <f t="shared" si="1"/>
        <v/>
      </c>
      <c r="I21" s="135" t="str">
        <f t="shared" si="1"/>
        <v/>
      </c>
      <c r="J21" s="135" t="str">
        <f t="shared" si="1"/>
        <v/>
      </c>
      <c r="K21" s="135" t="str">
        <f t="shared" si="1"/>
        <v/>
      </c>
      <c r="L21" s="144"/>
      <c r="M21" s="144"/>
    </row>
    <row r="22" ht="15" customHeight="1" spans="1:13">
      <c r="A22" s="131" t="str">
        <f>L2</f>
        <v>Control Sample</v>
      </c>
      <c r="B22" s="131"/>
      <c r="C22" s="131"/>
      <c r="D22" s="131"/>
      <c r="E22" s="131"/>
      <c r="F22" s="131"/>
      <c r="G22" s="131"/>
      <c r="H22" s="131"/>
      <c r="I22" s="131"/>
      <c r="J22" s="131"/>
      <c r="K22" s="131"/>
      <c r="L22" s="144"/>
      <c r="M22" s="144"/>
    </row>
    <row r="23" ht="15" customHeight="1" spans="1:13">
      <c r="A23" s="131" t="s">
        <v>377</v>
      </c>
      <c r="B23" s="131" t="s">
        <v>382</v>
      </c>
      <c r="C23" s="131" t="s">
        <v>383</v>
      </c>
      <c r="D23" s="131" t="s">
        <v>384</v>
      </c>
      <c r="E23" s="131" t="s">
        <v>385</v>
      </c>
      <c r="F23" s="131" t="s">
        <v>386</v>
      </c>
      <c r="G23" s="131" t="s">
        <v>387</v>
      </c>
      <c r="H23" s="131" t="s">
        <v>388</v>
      </c>
      <c r="I23" s="131" t="s">
        <v>389</v>
      </c>
      <c r="J23" s="131" t="s">
        <v>390</v>
      </c>
      <c r="K23" s="131" t="s">
        <v>391</v>
      </c>
      <c r="L23" s="144"/>
      <c r="M23" s="144"/>
    </row>
    <row r="24" ht="15" customHeight="1" spans="1:13">
      <c r="A24" s="131" t="s">
        <v>413</v>
      </c>
      <c r="B24" s="132" t="str">
        <f>IF(ISERR(B15),"",B15)</f>
        <v/>
      </c>
      <c r="C24" s="132" t="str">
        <f t="shared" ref="C24:K24" si="2">IF(ISERR(C15),"",C15)</f>
        <v/>
      </c>
      <c r="D24" s="132" t="str">
        <f t="shared" si="2"/>
        <v/>
      </c>
      <c r="E24" s="132" t="str">
        <f t="shared" si="2"/>
        <v/>
      </c>
      <c r="F24" s="132" t="str">
        <f t="shared" si="2"/>
        <v/>
      </c>
      <c r="G24" s="132" t="str">
        <f t="shared" si="2"/>
        <v/>
      </c>
      <c r="H24" s="132" t="str">
        <f t="shared" si="2"/>
        <v/>
      </c>
      <c r="I24" s="132" t="str">
        <f t="shared" si="2"/>
        <v/>
      </c>
      <c r="J24" s="132" t="str">
        <f t="shared" si="2"/>
        <v/>
      </c>
      <c r="K24" s="132" t="str">
        <f t="shared" si="2"/>
        <v/>
      </c>
      <c r="L24" s="144"/>
      <c r="M24" s="144"/>
    </row>
    <row r="25" ht="15" customHeight="1" spans="1:13">
      <c r="A25" s="97" t="s">
        <v>414</v>
      </c>
      <c r="B25" s="135" t="str">
        <f>IF(B24="","",IF(AND(B24&gt;17,B24&lt;23),"Pass","Inquiry"))</f>
        <v/>
      </c>
      <c r="C25" s="135" t="str">
        <f t="shared" ref="C25:K25" si="3">IF(C24="","",IF(AND(C24&gt;17,C24&lt;23),"Pass","Inquiry"))</f>
        <v/>
      </c>
      <c r="D25" s="135" t="str">
        <f t="shared" si="3"/>
        <v/>
      </c>
      <c r="E25" s="135" t="str">
        <f t="shared" si="3"/>
        <v/>
      </c>
      <c r="F25" s="135" t="str">
        <f t="shared" si="3"/>
        <v/>
      </c>
      <c r="G25" s="135" t="str">
        <f t="shared" si="3"/>
        <v/>
      </c>
      <c r="H25" s="135" t="str">
        <f t="shared" si="3"/>
        <v/>
      </c>
      <c r="I25" s="135" t="str">
        <f t="shared" si="3"/>
        <v/>
      </c>
      <c r="J25" s="135" t="str">
        <f t="shared" si="3"/>
        <v/>
      </c>
      <c r="K25" s="135" t="str">
        <f t="shared" si="3"/>
        <v/>
      </c>
      <c r="L25" s="144"/>
      <c r="M25" s="144"/>
    </row>
    <row r="26" ht="15" customHeight="1" spans="1:11">
      <c r="A26" s="133" t="s">
        <v>415</v>
      </c>
      <c r="B26" s="134"/>
      <c r="C26" s="134"/>
      <c r="D26" s="134"/>
      <c r="E26" s="134"/>
      <c r="F26" s="134"/>
      <c r="G26" s="134"/>
      <c r="H26" s="134"/>
      <c r="I26" s="134"/>
      <c r="J26" s="134"/>
      <c r="K26" s="134"/>
    </row>
    <row r="27" ht="15" customHeight="1" spans="1:13">
      <c r="A27" s="131" t="str">
        <f>L1</f>
        <v>Test Sample</v>
      </c>
      <c r="B27" s="131"/>
      <c r="C27" s="131"/>
      <c r="D27" s="131"/>
      <c r="E27" s="131"/>
      <c r="F27" s="131"/>
      <c r="G27" s="131"/>
      <c r="H27" s="131"/>
      <c r="I27" s="131"/>
      <c r="J27" s="131"/>
      <c r="K27" s="131"/>
      <c r="L27" s="145"/>
      <c r="M27" s="145"/>
    </row>
    <row r="28" ht="15" customHeight="1" spans="1:13">
      <c r="A28" s="131" t="s">
        <v>377</v>
      </c>
      <c r="B28" s="131" t="s">
        <v>382</v>
      </c>
      <c r="C28" s="131" t="s">
        <v>383</v>
      </c>
      <c r="D28" s="131" t="s">
        <v>384</v>
      </c>
      <c r="E28" s="131" t="s">
        <v>385</v>
      </c>
      <c r="F28" s="131" t="s">
        <v>386</v>
      </c>
      <c r="G28" s="131" t="s">
        <v>387</v>
      </c>
      <c r="H28" s="131" t="s">
        <v>388</v>
      </c>
      <c r="I28" s="131" t="s">
        <v>389</v>
      </c>
      <c r="J28" s="131" t="s">
        <v>390</v>
      </c>
      <c r="K28" s="131" t="s">
        <v>391</v>
      </c>
      <c r="L28" s="145"/>
      <c r="M28" s="145"/>
    </row>
    <row r="29" ht="15" customHeight="1" spans="1:13">
      <c r="A29" s="131" t="s">
        <v>416</v>
      </c>
      <c r="B29" s="132" t="str">
        <f>IF(ISERR(B7),"",B7)</f>
        <v/>
      </c>
      <c r="C29" s="132" t="str">
        <f t="shared" ref="C29:K29" si="4">IF(ISERR(C7),"",C7)</f>
        <v/>
      </c>
      <c r="D29" s="132" t="str">
        <f t="shared" si="4"/>
        <v/>
      </c>
      <c r="E29" s="132" t="str">
        <f t="shared" si="4"/>
        <v/>
      </c>
      <c r="F29" s="132" t="str">
        <f t="shared" si="4"/>
        <v/>
      </c>
      <c r="G29" s="132" t="str">
        <f t="shared" si="4"/>
        <v/>
      </c>
      <c r="H29" s="132" t="str">
        <f t="shared" si="4"/>
        <v/>
      </c>
      <c r="I29" s="132" t="str">
        <f t="shared" si="4"/>
        <v/>
      </c>
      <c r="J29" s="132" t="str">
        <f t="shared" si="4"/>
        <v/>
      </c>
      <c r="K29" s="132" t="str">
        <f t="shared" si="4"/>
        <v/>
      </c>
      <c r="L29" s="146"/>
      <c r="M29" s="147"/>
    </row>
    <row r="30" ht="15" customHeight="1" spans="1:13">
      <c r="A30" s="97" t="s">
        <v>417</v>
      </c>
      <c r="B30" s="135" t="str">
        <f>IF(B29="","",IF(AND(B29&gt;18,B29&lt;22),"Pass","Inquiry"))</f>
        <v/>
      </c>
      <c r="C30" s="135" t="str">
        <f t="shared" ref="C30:K30" si="5">IF(C29="","",IF(AND(C29&gt;18,C29&lt;22),"Pass","Inquiry"))</f>
        <v/>
      </c>
      <c r="D30" s="135" t="str">
        <f t="shared" si="5"/>
        <v/>
      </c>
      <c r="E30" s="135" t="str">
        <f t="shared" si="5"/>
        <v/>
      </c>
      <c r="F30" s="135" t="str">
        <f t="shared" si="5"/>
        <v/>
      </c>
      <c r="G30" s="135" t="str">
        <f t="shared" si="5"/>
        <v/>
      </c>
      <c r="H30" s="135" t="str">
        <f t="shared" si="5"/>
        <v/>
      </c>
      <c r="I30" s="135" t="str">
        <f t="shared" si="5"/>
        <v/>
      </c>
      <c r="J30" s="135" t="str">
        <f t="shared" si="5"/>
        <v/>
      </c>
      <c r="K30" s="135" t="str">
        <f t="shared" si="5"/>
        <v/>
      </c>
      <c r="L30" s="148"/>
      <c r="M30" s="148"/>
    </row>
    <row r="31" ht="15" customHeight="1" spans="1:11">
      <c r="A31" s="131" t="str">
        <f>L2</f>
        <v>Control Sample</v>
      </c>
      <c r="B31" s="131"/>
      <c r="C31" s="131"/>
      <c r="D31" s="131"/>
      <c r="E31" s="131"/>
      <c r="F31" s="131"/>
      <c r="G31" s="131"/>
      <c r="H31" s="131"/>
      <c r="I31" s="131"/>
      <c r="J31" s="131"/>
      <c r="K31" s="131"/>
    </row>
    <row r="32" ht="15" customHeight="1" spans="1:11">
      <c r="A32" s="131" t="s">
        <v>377</v>
      </c>
      <c r="B32" s="131" t="s">
        <v>382</v>
      </c>
      <c r="C32" s="131" t="s">
        <v>383</v>
      </c>
      <c r="D32" s="131" t="s">
        <v>384</v>
      </c>
      <c r="E32" s="131" t="s">
        <v>385</v>
      </c>
      <c r="F32" s="131" t="s">
        <v>386</v>
      </c>
      <c r="G32" s="131" t="s">
        <v>387</v>
      </c>
      <c r="H32" s="131" t="s">
        <v>388</v>
      </c>
      <c r="I32" s="131" t="s">
        <v>389</v>
      </c>
      <c r="J32" s="131" t="s">
        <v>390</v>
      </c>
      <c r="K32" s="131" t="s">
        <v>391</v>
      </c>
    </row>
    <row r="33" ht="15" customHeight="1" spans="1:11">
      <c r="A33" s="131" t="s">
        <v>416</v>
      </c>
      <c r="B33" s="132" t="str">
        <f>IF(ISERR(B13),"",B13)</f>
        <v/>
      </c>
      <c r="C33" s="132" t="str">
        <f t="shared" ref="C33:K33" si="6">IF(ISERR(C13),"",C13)</f>
        <v/>
      </c>
      <c r="D33" s="132" t="str">
        <f t="shared" si="6"/>
        <v/>
      </c>
      <c r="E33" s="132" t="str">
        <f t="shared" si="6"/>
        <v/>
      </c>
      <c r="F33" s="132" t="str">
        <f t="shared" si="6"/>
        <v/>
      </c>
      <c r="G33" s="132" t="str">
        <f t="shared" si="6"/>
        <v/>
      </c>
      <c r="H33" s="132" t="str">
        <f t="shared" si="6"/>
        <v/>
      </c>
      <c r="I33" s="132" t="str">
        <f t="shared" si="6"/>
        <v/>
      </c>
      <c r="J33" s="132" t="str">
        <f t="shared" si="6"/>
        <v/>
      </c>
      <c r="K33" s="132" t="str">
        <f t="shared" si="6"/>
        <v/>
      </c>
    </row>
    <row r="34" ht="15" customHeight="1" spans="1:11">
      <c r="A34" s="97" t="s">
        <v>417</v>
      </c>
      <c r="B34" s="135" t="str">
        <f>IF(B33="","",IF(AND(B33&gt;18,B33&lt;22),"Pass","Inquiry"))</f>
        <v/>
      </c>
      <c r="C34" s="135" t="str">
        <f t="shared" ref="C34:K34" si="7">IF(C33="","",IF(AND(C33&gt;18,C33&lt;22),"Pass","Inquiry"))</f>
        <v/>
      </c>
      <c r="D34" s="135" t="str">
        <f t="shared" si="7"/>
        <v/>
      </c>
      <c r="E34" s="135" t="str">
        <f t="shared" si="7"/>
        <v/>
      </c>
      <c r="F34" s="135" t="str">
        <f t="shared" si="7"/>
        <v/>
      </c>
      <c r="G34" s="135" t="str">
        <f t="shared" si="7"/>
        <v/>
      </c>
      <c r="H34" s="135" t="str">
        <f t="shared" si="7"/>
        <v/>
      </c>
      <c r="I34" s="135" t="str">
        <f t="shared" si="7"/>
        <v/>
      </c>
      <c r="J34" s="135" t="str">
        <f t="shared" si="7"/>
        <v/>
      </c>
      <c r="K34" s="135" t="str">
        <f t="shared" si="7"/>
        <v/>
      </c>
    </row>
    <row r="35" ht="15" customHeight="1" spans="1:13">
      <c r="A35" s="133" t="s">
        <v>418</v>
      </c>
      <c r="B35" s="136"/>
      <c r="C35" s="136"/>
      <c r="D35" s="136"/>
      <c r="E35" s="136"/>
      <c r="F35" s="136"/>
      <c r="G35" s="136"/>
      <c r="H35" s="136"/>
      <c r="I35" s="136"/>
      <c r="J35" s="136"/>
      <c r="K35" s="136"/>
      <c r="L35" s="117"/>
      <c r="M35" s="117"/>
    </row>
    <row r="36" s="117" customFormat="1" ht="15" customHeight="1" spans="1:13">
      <c r="A36" s="131" t="str">
        <f>L1</f>
        <v>Test Sample</v>
      </c>
      <c r="B36" s="131"/>
      <c r="C36" s="131"/>
      <c r="D36" s="131"/>
      <c r="E36" s="131"/>
      <c r="F36" s="131"/>
      <c r="G36" s="131"/>
      <c r="H36" s="131"/>
      <c r="I36" s="131"/>
      <c r="J36" s="131"/>
      <c r="K36" s="131"/>
      <c r="L36"/>
      <c r="M36"/>
    </row>
    <row r="37" ht="15" customHeight="1" spans="1:11">
      <c r="A37" s="131" t="s">
        <v>377</v>
      </c>
      <c r="B37" s="131" t="s">
        <v>382</v>
      </c>
      <c r="C37" s="131" t="s">
        <v>383</v>
      </c>
      <c r="D37" s="131" t="s">
        <v>384</v>
      </c>
      <c r="E37" s="131" t="s">
        <v>385</v>
      </c>
      <c r="F37" s="131" t="s">
        <v>386</v>
      </c>
      <c r="G37" s="131" t="s">
        <v>387</v>
      </c>
      <c r="H37" s="131" t="s">
        <v>388</v>
      </c>
      <c r="I37" s="131" t="s">
        <v>389</v>
      </c>
      <c r="J37" s="131" t="s">
        <v>390</v>
      </c>
      <c r="K37" s="131" t="s">
        <v>391</v>
      </c>
    </row>
    <row r="38" ht="15" customHeight="1" spans="1:11">
      <c r="A38" s="131" t="s">
        <v>419</v>
      </c>
      <c r="B38" s="137" t="str">
        <f>IF(ISERR(AVERAGE(Calculations!C88:C89)),"",AVERAGE(Calculations!C88:C89))</f>
        <v/>
      </c>
      <c r="C38" s="137" t="str">
        <f>IF(ISERR(AVERAGE(Calculations!D88:D89)),"",AVERAGE(Calculations!D88:D89))</f>
        <v/>
      </c>
      <c r="D38" s="137" t="str">
        <f>IF(ISERR(AVERAGE(Calculations!E88:E89)),"",AVERAGE(Calculations!E88:E89))</f>
        <v/>
      </c>
      <c r="E38" s="137" t="str">
        <f>IF(ISERR(AVERAGE(Calculations!F88:F89)),"",AVERAGE(Calculations!F88:F89))</f>
        <v/>
      </c>
      <c r="F38" s="137" t="str">
        <f>IF(ISERR(AVERAGE(Calculations!G88:G89)),"",AVERAGE(Calculations!G88:G89))</f>
        <v/>
      </c>
      <c r="G38" s="137" t="str">
        <f>IF(ISERR(AVERAGE(Calculations!H88:H89)),"",AVERAGE(Calculations!H88:H89))</f>
        <v/>
      </c>
      <c r="H38" s="137" t="str">
        <f>IF(ISERR(AVERAGE(Calculations!I88:I89)),"",AVERAGE(Calculations!I88:I89))</f>
        <v/>
      </c>
      <c r="I38" s="137" t="str">
        <f>IF(ISERR(AVERAGE(Calculations!J88:J89)),"",AVERAGE(Calculations!J88:J89))</f>
        <v/>
      </c>
      <c r="J38" s="137" t="str">
        <f>IF(ISERR(AVERAGE(Calculations!K88:K89)),"",AVERAGE(Calculations!K88:K89))</f>
        <v/>
      </c>
      <c r="K38" s="137" t="str">
        <f>IF(ISERR(AVERAGE(Calculations!L88:L89)),"",AVERAGE(Calculations!L88:L89))</f>
        <v/>
      </c>
    </row>
    <row r="39" ht="15" customHeight="1" spans="1:11">
      <c r="A39" s="97" t="s">
        <v>420</v>
      </c>
      <c r="B39" s="138" t="str">
        <f>IF(B38="","",IF(B38&lt;35,"Inquiry","PASS"))</f>
        <v/>
      </c>
      <c r="C39" s="138" t="str">
        <f t="shared" ref="C39:K39" si="8">IF(C38="","",IF(C38&lt;35,"Inquiry","PASS"))</f>
        <v/>
      </c>
      <c r="D39" s="138" t="str">
        <f t="shared" si="8"/>
        <v/>
      </c>
      <c r="E39" s="138" t="str">
        <f t="shared" si="8"/>
        <v/>
      </c>
      <c r="F39" s="138" t="str">
        <f t="shared" si="8"/>
        <v/>
      </c>
      <c r="G39" s="138" t="str">
        <f t="shared" si="8"/>
        <v/>
      </c>
      <c r="H39" s="138" t="str">
        <f t="shared" si="8"/>
        <v/>
      </c>
      <c r="I39" s="138" t="str">
        <f t="shared" si="8"/>
        <v/>
      </c>
      <c r="J39" s="138" t="str">
        <f t="shared" si="8"/>
        <v/>
      </c>
      <c r="K39" s="138" t="str">
        <f t="shared" si="8"/>
        <v/>
      </c>
    </row>
    <row r="40" ht="15" customHeight="1" spans="1:11">
      <c r="A40" s="131" t="str">
        <f>L2</f>
        <v>Control Sample</v>
      </c>
      <c r="B40" s="131"/>
      <c r="C40" s="131"/>
      <c r="D40" s="131"/>
      <c r="E40" s="131"/>
      <c r="F40" s="131"/>
      <c r="G40" s="131"/>
      <c r="H40" s="131"/>
      <c r="I40" s="131"/>
      <c r="J40" s="131"/>
      <c r="K40" s="131"/>
    </row>
    <row r="41" ht="15" customHeight="1" spans="1:11">
      <c r="A41" s="131" t="s">
        <v>377</v>
      </c>
      <c r="B41" s="131" t="s">
        <v>382</v>
      </c>
      <c r="C41" s="131" t="s">
        <v>383</v>
      </c>
      <c r="D41" s="131" t="s">
        <v>384</v>
      </c>
      <c r="E41" s="131" t="s">
        <v>385</v>
      </c>
      <c r="F41" s="131" t="s">
        <v>386</v>
      </c>
      <c r="G41" s="131" t="s">
        <v>387</v>
      </c>
      <c r="H41" s="131" t="s">
        <v>388</v>
      </c>
      <c r="I41" s="131" t="s">
        <v>389</v>
      </c>
      <c r="J41" s="131" t="s">
        <v>390</v>
      </c>
      <c r="K41" s="131" t="s">
        <v>391</v>
      </c>
    </row>
    <row r="42" ht="15" customHeight="1" spans="1:12">
      <c r="A42" s="131" t="s">
        <v>419</v>
      </c>
      <c r="B42" s="137" t="str">
        <f>IF(ISERR(AVERAGE(Calculations!O88:O89)),"",AVERAGE(Calculations!O88:O89))</f>
        <v/>
      </c>
      <c r="C42" s="137" t="str">
        <f>IF(ISERR(AVERAGE(Calculations!P88:P89)),"",AVERAGE(Calculations!P88:P89))</f>
        <v/>
      </c>
      <c r="D42" s="137" t="str">
        <f>IF(ISERR(AVERAGE(Calculations!Q88:Q89)),"",AVERAGE(Calculations!Q88:Q89))</f>
        <v/>
      </c>
      <c r="E42" s="137" t="str">
        <f>IF(ISERR(AVERAGE(Calculations!R88:R89)),"",AVERAGE(Calculations!R88:R89))</f>
        <v/>
      </c>
      <c r="F42" s="137" t="str">
        <f>IF(ISERR(AVERAGE(Calculations!S88:S89)),"",AVERAGE(Calculations!S88:S89))</f>
        <v/>
      </c>
      <c r="G42" s="137" t="str">
        <f>IF(ISERR(AVERAGE(Calculations!T88:T89)),"",AVERAGE(Calculations!T88:T89))</f>
        <v/>
      </c>
      <c r="H42" s="137" t="str">
        <f>IF(ISERR(AVERAGE(Calculations!U88:U89)),"",AVERAGE(Calculations!U88:U89))</f>
        <v/>
      </c>
      <c r="I42" s="137" t="str">
        <f>IF(ISERR(AVERAGE(Calculations!V88:V89)),"",AVERAGE(Calculations!V88:V89))</f>
        <v/>
      </c>
      <c r="J42" s="137" t="str">
        <f>IF(ISERR(AVERAGE(Calculations!W88:W89)),"",AVERAGE(Calculations!W88:W89))</f>
        <v/>
      </c>
      <c r="K42" s="137" t="str">
        <f>IF(ISERR(AVERAGE(Calculations!X88:X89)),"",AVERAGE(Calculations!X88:X89))</f>
        <v/>
      </c>
      <c r="L42" s="1"/>
    </row>
    <row r="43" ht="15" customHeight="1" spans="1:11">
      <c r="A43" s="97" t="s">
        <v>420</v>
      </c>
      <c r="B43" s="138" t="str">
        <f>IF(B42="","",IF(B42&lt;35,"Inquiry","PASS"))</f>
        <v/>
      </c>
      <c r="C43" s="138" t="str">
        <f t="shared" ref="C43:K43" si="9">IF(C42="","",IF(C42&lt;35,"Inquiry","PASS"))</f>
        <v/>
      </c>
      <c r="D43" s="138" t="str">
        <f t="shared" si="9"/>
        <v/>
      </c>
      <c r="E43" s="138" t="str">
        <f t="shared" si="9"/>
        <v/>
      </c>
      <c r="F43" s="138" t="str">
        <f t="shared" si="9"/>
        <v/>
      </c>
      <c r="G43" s="138" t="str">
        <f t="shared" si="9"/>
        <v/>
      </c>
      <c r="H43" s="138" t="str">
        <f t="shared" si="9"/>
        <v/>
      </c>
      <c r="I43" s="138" t="str">
        <f t="shared" si="9"/>
        <v/>
      </c>
      <c r="J43" s="138" t="str">
        <f t="shared" si="9"/>
        <v/>
      </c>
      <c r="K43" s="138" t="str">
        <f t="shared" si="9"/>
        <v/>
      </c>
    </row>
    <row r="44" ht="15" customHeight="1"/>
    <row r="51" spans="1:7">
      <c r="A51" s="48"/>
      <c r="B51" s="48"/>
      <c r="C51" s="48"/>
      <c r="D51" s="48"/>
      <c r="E51" s="48"/>
      <c r="F51" s="48"/>
      <c r="G51" s="48"/>
    </row>
    <row r="52" ht="15" customHeight="1" spans="7:7">
      <c r="G52" s="48"/>
    </row>
    <row r="53" ht="15" customHeight="1"/>
    <row r="54" ht="15" customHeight="1"/>
    <row r="55" ht="15" customHeight="1"/>
    <row r="56" ht="15" customHeight="1"/>
    <row r="57" ht="15" customHeight="1"/>
    <row r="58" ht="15" customHeight="1"/>
    <row r="59" ht="15" customHeight="1"/>
  </sheetData>
  <mergeCells count="20">
    <mergeCell ref="A1:H1"/>
    <mergeCell ref="I1:K1"/>
    <mergeCell ref="L1:M1"/>
    <mergeCell ref="A2:B2"/>
    <mergeCell ref="C2:D2"/>
    <mergeCell ref="E2:H2"/>
    <mergeCell ref="I2:K2"/>
    <mergeCell ref="L2:M2"/>
    <mergeCell ref="A4:M4"/>
    <mergeCell ref="A5:M5"/>
    <mergeCell ref="A11:M11"/>
    <mergeCell ref="A17:K17"/>
    <mergeCell ref="A18:K18"/>
    <mergeCell ref="A22:K22"/>
    <mergeCell ref="A26:K26"/>
    <mergeCell ref="A27:K27"/>
    <mergeCell ref="A31:K31"/>
    <mergeCell ref="A35:K35"/>
    <mergeCell ref="A36:K36"/>
    <mergeCell ref="A40:K40"/>
  </mergeCells>
  <conditionalFormatting sqref="L30:M30 B8:K8 B14:K14">
    <cfRule type="cellIs" dxfId="0" priority="1" stopIfTrue="1" operator="equal">
      <formula>"Please check"</formula>
    </cfRule>
  </conditionalFormatting>
  <pageMargins left="0.65" right="0.27" top="0.81" bottom="0.76" header="0.5" footer="0.5"/>
  <pageSetup paperSize="1" scale="95" orientation="landscape"/>
  <headerFooter alignWithMargins="0">
    <oddHeader>&amp;R&amp;Z&amp;F&amp;A, &amp;D</oddHeader>
  </headerFooter>
  <drawing r:id="rId1"/>
  <legacyDrawing r:id="rId2"/>
  <oleObjects>
    <mc:AlternateContent xmlns:mc="http://schemas.openxmlformats.org/markup-compatibility/2006">
      <mc:Choice Requires="x14">
        <oleObject shapeId="1025" progId="Word.Document.12" r:id="rId3">
          <objectPr defaultSize="0" r:id="rId4">
            <anchor moveWithCells="1">
              <from>
                <xdr:col>0</xdr:col>
                <xdr:colOff>19050</xdr:colOff>
                <xdr:row>45</xdr:row>
                <xdr:rowOff>152400</xdr:rowOff>
              </from>
              <to>
                <xdr:col>10</xdr:col>
                <xdr:colOff>495300</xdr:colOff>
                <xdr:row>53</xdr:row>
                <xdr:rowOff>180975</xdr:rowOff>
              </to>
            </anchor>
          </objectPr>
        </oleObject>
      </mc:Choice>
      <mc:Fallback>
        <oleObject shapeId="1025" progId="Word.Document.12" r:id="rId3"/>
      </mc:Fallback>
    </mc:AlternateContent>
  </oleObjec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05"/>
  <sheetViews>
    <sheetView tabSelected="1" workbookViewId="0">
      <pane ySplit="2" topLeftCell="A82" activePane="bottomLeft" state="frozen"/>
      <selection/>
      <selection pane="bottomLeft" activeCell="J98" sqref="J98"/>
    </sheetView>
  </sheetViews>
  <sheetFormatPr defaultColWidth="9" defaultRowHeight="12.75"/>
  <cols>
    <col min="1" max="1" width="15.7142857142857" customWidth="1"/>
    <col min="2" max="2" width="8.71428571428571" style="1" customWidth="1"/>
    <col min="3" max="3" width="8.71428571428571" style="92" customWidth="1"/>
    <col min="4" max="4" width="12.2857142857143" style="92" customWidth="1"/>
    <col min="5" max="6" width="10.7142857142857" style="92" customWidth="1"/>
    <col min="7" max="7" width="15.7142857142857" style="92" customWidth="1"/>
    <col min="8" max="8" width="10.7142857142857" style="92" customWidth="1"/>
    <col min="9" max="9" width="15.7142857142857" style="92" customWidth="1"/>
    <col min="10" max="10" width="20.4285714285714" customWidth="1"/>
  </cols>
  <sheetData>
    <row r="1" s="91" customFormat="1" ht="27" customHeight="1" spans="1:10">
      <c r="A1" s="6" t="s">
        <v>376</v>
      </c>
      <c r="B1" s="6" t="s">
        <v>377</v>
      </c>
      <c r="C1" s="93" t="s">
        <v>421</v>
      </c>
      <c r="D1" s="94"/>
      <c r="E1" s="93" t="s">
        <v>422</v>
      </c>
      <c r="F1" s="94"/>
      <c r="G1" s="95" t="s">
        <v>423</v>
      </c>
      <c r="H1" s="95" t="s">
        <v>424</v>
      </c>
      <c r="I1" s="95" t="s">
        <v>425</v>
      </c>
      <c r="J1" s="7" t="s">
        <v>426</v>
      </c>
    </row>
    <row r="2" s="91" customFormat="1" ht="29.25" customHeight="1" spans="1:10">
      <c r="A2" s="96"/>
      <c r="B2" s="96"/>
      <c r="C2" s="97" t="str">
        <f>E2</f>
        <v>Test Sample</v>
      </c>
      <c r="D2" s="97" t="str">
        <f>F2</f>
        <v>Control Sample</v>
      </c>
      <c r="E2" s="98" t="s">
        <v>427</v>
      </c>
      <c r="F2" s="98" t="s">
        <v>428</v>
      </c>
      <c r="G2" s="97" t="str">
        <f>C2&amp;" /"&amp;D2</f>
        <v>Test Sample /Control Sample</v>
      </c>
      <c r="H2" s="97" t="s">
        <v>429</v>
      </c>
      <c r="I2" s="97" t="str">
        <f>C2&amp;" /"&amp;D2</f>
        <v>Test Sample /Control Sample</v>
      </c>
      <c r="J2" s="104"/>
    </row>
    <row r="3" ht="15" customHeight="1" spans="1:10">
      <c r="A3" s="99" t="str">
        <f>'Gene Table'!D3</f>
        <v>hsa-miR-16-5p</v>
      </c>
      <c r="B3" s="100" t="s">
        <v>7</v>
      </c>
      <c r="C3" s="101" t="str">
        <f>Calculations!BO4</f>
        <v>N/A</v>
      </c>
      <c r="D3" s="101" t="str">
        <f>Calculations!BP4</f>
        <v>N/A</v>
      </c>
      <c r="E3" s="102" t="str">
        <f>IF(ISERROR(2^-C3),"N/A",2^-C3)</f>
        <v>N/A</v>
      </c>
      <c r="F3" s="102" t="str">
        <f>IF(ISERROR(2^-D3),"N/A",2^-D3)</f>
        <v>N/A</v>
      </c>
      <c r="G3" s="101" t="str">
        <f>IF(ISERROR(E3/F3),"N/A",E3/F3)</f>
        <v>N/A</v>
      </c>
      <c r="H3" s="103" t="str">
        <f>IF(OR(COUNT(Calculations!BS4:CB4)&lt;3,COUNT(Calculations!CC4:CL4)&lt;3),"N/A",IF(ISERROR(TTEST(Calculations!CC4:CL4,Calculations!BS4:CB4,2,2)),"N/A",TTEST(Calculations!CC4:CL4,Calculations!BS4:CB4,2,2)))</f>
        <v>N/A</v>
      </c>
      <c r="I3" s="101" t="str">
        <f t="shared" ref="I3:I66" si="0">IF(G3&gt;1,G3,-1/G3)</f>
        <v>N/A</v>
      </c>
      <c r="J3" s="105" t="str">
        <f>IF(AND('Test Sample Data'!M3&gt;=35,'Control Sample Data'!M3&gt;=35),"Type 3",IF(AND('Test Sample Data'!M3&gt;=30,'Control Sample Data'!M3&gt;=30,OR(H3&gt;=0.05,I3="N/A")),"Type 2",IF(OR(AND('Test Sample Data'!M3&gt;=30,'Control Sample Data'!M3&lt;=30),AND('Test Sample Data'!M3&lt;=30,'Control Sample Data'!M3&gt;=30)),"Type 1","OKAY")))</f>
        <v>OKAY</v>
      </c>
    </row>
    <row r="4" ht="15" customHeight="1" spans="1:19">
      <c r="A4" s="99" t="str">
        <f>'Gene Table'!D4</f>
        <v>hsa-miR-124-3p</v>
      </c>
      <c r="B4" s="100" t="s">
        <v>11</v>
      </c>
      <c r="C4" s="101" t="str">
        <f>Calculations!BO5</f>
        <v>N/A</v>
      </c>
      <c r="D4" s="101" t="str">
        <f>Calculations!BP5</f>
        <v>N/A</v>
      </c>
      <c r="E4" s="102" t="str">
        <f>IF(ISERROR(2^-C4),"N/A",2^-C4)</f>
        <v>N/A</v>
      </c>
      <c r="F4" s="102" t="str">
        <f t="shared" ref="F4:F67" si="1">IF(ISERROR(2^-D4),"N/A",2^-D4)</f>
        <v>N/A</v>
      </c>
      <c r="G4" s="101" t="str">
        <f t="shared" ref="G4:G17" si="2">IF(ISERROR(E4/F4),"N/A",E4/F4)</f>
        <v>N/A</v>
      </c>
      <c r="H4" s="103" t="str">
        <f>IF(OR(COUNT(Calculations!BS5:CB5)&lt;3,COUNT(Calculations!CC5:CL5)&lt;3),"N/A",IF(ISERROR(TTEST(Calculations!CC5:CL5,Calculations!BS5:CB5,2,2)),"N/A",TTEST(Calculations!CC5:CL5,Calculations!BS5:CB5,2,2)))</f>
        <v>N/A</v>
      </c>
      <c r="I4" s="101" t="str">
        <f t="shared" si="0"/>
        <v>N/A</v>
      </c>
      <c r="J4" s="105" t="str">
        <f>IF(AND('Test Sample Data'!M4&gt;=35,'Control Sample Data'!M4&gt;=35),"Type 3",IF(AND('Test Sample Data'!M4&gt;=30,'Control Sample Data'!M4&gt;=30,OR(H4&gt;=0.05,I4="N/A")),"Type 2",IF(OR(AND('Test Sample Data'!M4&gt;=30,'Control Sample Data'!M4&lt;=30),AND('Test Sample Data'!M4&lt;=30,'Control Sample Data'!M4&gt;=30)),"Type 1","OKAY")))</f>
        <v>OKAY</v>
      </c>
      <c r="N4" s="106"/>
      <c r="O4" s="106"/>
      <c r="P4" s="106"/>
      <c r="Q4" s="106"/>
      <c r="R4" s="106"/>
      <c r="S4" s="106"/>
    </row>
    <row r="5" ht="15" customHeight="1" spans="1:19">
      <c r="A5" s="99" t="str">
        <f>'Gene Table'!D5</f>
        <v>hsa-miR-154-5p</v>
      </c>
      <c r="B5" s="100" t="s">
        <v>15</v>
      </c>
      <c r="C5" s="101" t="str">
        <f>Calculations!BO6</f>
        <v>N/A</v>
      </c>
      <c r="D5" s="101" t="str">
        <f>Calculations!BP6</f>
        <v>N/A</v>
      </c>
      <c r="E5" s="102" t="str">
        <f t="shared" ref="E5:E67" si="3">IF(ISERROR(2^-C5),"N/A",2^-C5)</f>
        <v>N/A</v>
      </c>
      <c r="F5" s="102" t="str">
        <f t="shared" si="1"/>
        <v>N/A</v>
      </c>
      <c r="G5" s="101" t="str">
        <f t="shared" si="2"/>
        <v>N/A</v>
      </c>
      <c r="H5" s="103" t="str">
        <f>IF(OR(COUNT(Calculations!BS6:CB6)&lt;3,COUNT(Calculations!CC6:CL6)&lt;3),"N/A",IF(ISERROR(TTEST(Calculations!CC6:CL6,Calculations!BS6:CB6,2,2)),"N/A",TTEST(Calculations!CC6:CL6,Calculations!BS6:CB6,2,2)))</f>
        <v>N/A</v>
      </c>
      <c r="I5" s="101" t="str">
        <f t="shared" si="0"/>
        <v>N/A</v>
      </c>
      <c r="J5" s="105" t="str">
        <f>IF(AND('Test Sample Data'!M5&gt;=35,'Control Sample Data'!M5&gt;=35),"Type 3",IF(AND('Test Sample Data'!M5&gt;=30,'Control Sample Data'!M5&gt;=30,OR(H5&gt;=0.05,I5="N/A")),"Type 2",IF(OR(AND('Test Sample Data'!M5&gt;=30,'Control Sample Data'!M5&lt;=30),AND('Test Sample Data'!M5&lt;=30,'Control Sample Data'!M5&gt;=30)),"Type 1","OKAY")))</f>
        <v>OKAY</v>
      </c>
      <c r="N5" s="106"/>
      <c r="O5" s="106"/>
      <c r="P5" s="106"/>
      <c r="Q5" s="106"/>
      <c r="R5" s="106"/>
      <c r="S5" s="106"/>
    </row>
    <row r="6" ht="15" customHeight="1" spans="1:19">
      <c r="A6" s="99" t="str">
        <f>'Gene Table'!D6</f>
        <v>hsa-miR-26a-5p</v>
      </c>
      <c r="B6" s="100" t="s">
        <v>19</v>
      </c>
      <c r="C6" s="101" t="str">
        <f>Calculations!BO7</f>
        <v>N/A</v>
      </c>
      <c r="D6" s="101" t="str">
        <f>Calculations!BP7</f>
        <v>N/A</v>
      </c>
      <c r="E6" s="102" t="str">
        <f t="shared" si="3"/>
        <v>N/A</v>
      </c>
      <c r="F6" s="102" t="str">
        <f t="shared" si="1"/>
        <v>N/A</v>
      </c>
      <c r="G6" s="101" t="str">
        <f t="shared" si="2"/>
        <v>N/A</v>
      </c>
      <c r="H6" s="103" t="str">
        <f>IF(OR(COUNT(Calculations!BS7:CB7)&lt;3,COUNT(Calculations!CC7:CL7)&lt;3),"N/A",IF(ISERROR(TTEST(Calculations!CC7:CL7,Calculations!BS7:CB7,2,2)),"N/A",TTEST(Calculations!CC7:CL7,Calculations!BS7:CB7,2,2)))</f>
        <v>N/A</v>
      </c>
      <c r="I6" s="101" t="str">
        <f t="shared" si="0"/>
        <v>N/A</v>
      </c>
      <c r="J6" s="105" t="str">
        <f>IF(AND('Test Sample Data'!M6&gt;=35,'Control Sample Data'!M6&gt;=35),"Type 3",IF(AND('Test Sample Data'!M6&gt;=30,'Control Sample Data'!M6&gt;=30,OR(H6&gt;=0.05,I6="N/A")),"Type 2",IF(OR(AND('Test Sample Data'!M6&gt;=30,'Control Sample Data'!M6&lt;=30),AND('Test Sample Data'!M6&lt;=30,'Control Sample Data'!M6&gt;=30)),"Type 1","OKAY")))</f>
        <v>OKAY</v>
      </c>
      <c r="N6" s="106"/>
      <c r="O6" s="106"/>
      <c r="P6" s="106"/>
      <c r="Q6" s="106"/>
      <c r="R6" s="106"/>
      <c r="S6" s="106"/>
    </row>
    <row r="7" ht="15" customHeight="1" spans="1:19">
      <c r="A7" s="99" t="str">
        <f>'Gene Table'!D7</f>
        <v>hsa-miR-15b-5p</v>
      </c>
      <c r="B7" s="100" t="s">
        <v>23</v>
      </c>
      <c r="C7" s="101" t="str">
        <f>Calculations!BO8</f>
        <v>N/A</v>
      </c>
      <c r="D7" s="101" t="str">
        <f>Calculations!BP8</f>
        <v>N/A</v>
      </c>
      <c r="E7" s="102" t="str">
        <f t="shared" si="3"/>
        <v>N/A</v>
      </c>
      <c r="F7" s="102" t="str">
        <f t="shared" si="1"/>
        <v>N/A</v>
      </c>
      <c r="G7" s="101" t="str">
        <f t="shared" si="2"/>
        <v>N/A</v>
      </c>
      <c r="H7" s="103" t="str">
        <f>IF(OR(COUNT(Calculations!BS8:CB8)&lt;3,COUNT(Calculations!CC8:CL8)&lt;3),"N/A",IF(ISERROR(TTEST(Calculations!CC8:CL8,Calculations!BS8:CB8,2,2)),"N/A",TTEST(Calculations!CC8:CL8,Calculations!BS8:CB8,2,2)))</f>
        <v>N/A</v>
      </c>
      <c r="I7" s="101" t="str">
        <f t="shared" si="0"/>
        <v>N/A</v>
      </c>
      <c r="J7" s="105" t="str">
        <f>IF(AND('Test Sample Data'!M7&gt;=35,'Control Sample Data'!M7&gt;=35),"Type 3",IF(AND('Test Sample Data'!M7&gt;=30,'Control Sample Data'!M7&gt;=30,OR(H7&gt;=0.05,I7="N/A")),"Type 2",IF(OR(AND('Test Sample Data'!M7&gt;=30,'Control Sample Data'!M7&lt;=30),AND('Test Sample Data'!M7&lt;=30,'Control Sample Data'!M7&gt;=30)),"Type 1","OKAY")))</f>
        <v>OKAY</v>
      </c>
      <c r="N7" s="106"/>
      <c r="O7" s="106"/>
      <c r="P7" s="106"/>
      <c r="Q7" s="106"/>
      <c r="R7" s="106"/>
      <c r="S7" s="106"/>
    </row>
    <row r="8" ht="15" customHeight="1" spans="1:19">
      <c r="A8" s="99" t="str">
        <f>'Gene Table'!D8</f>
        <v>hsa-miR-208a</v>
      </c>
      <c r="B8" s="100" t="s">
        <v>27</v>
      </c>
      <c r="C8" s="101" t="str">
        <f>Calculations!BO9</f>
        <v>N/A</v>
      </c>
      <c r="D8" s="101" t="str">
        <f>Calculations!BP9</f>
        <v>N/A</v>
      </c>
      <c r="E8" s="102" t="str">
        <f t="shared" si="3"/>
        <v>N/A</v>
      </c>
      <c r="F8" s="102" t="str">
        <f t="shared" si="1"/>
        <v>N/A</v>
      </c>
      <c r="G8" s="101" t="str">
        <f t="shared" si="2"/>
        <v>N/A</v>
      </c>
      <c r="H8" s="103" t="str">
        <f>IF(OR(COUNT(Calculations!BS9:CB9)&lt;3,COUNT(Calculations!CC9:CL9)&lt;3),"N/A",IF(ISERROR(TTEST(Calculations!CC9:CL9,Calculations!BS9:CB9,2,2)),"N/A",TTEST(Calculations!CC9:CL9,Calculations!BS9:CB9,2,2)))</f>
        <v>N/A</v>
      </c>
      <c r="I8" s="101" t="str">
        <f t="shared" si="0"/>
        <v>N/A</v>
      </c>
      <c r="J8" s="105" t="str">
        <f>IF(AND('Test Sample Data'!M8&gt;=35,'Control Sample Data'!M8&gt;=35),"Type 3",IF(AND('Test Sample Data'!M8&gt;=30,'Control Sample Data'!M8&gt;=30,OR(H8&gt;=0.05,I8="N/A")),"Type 2",IF(OR(AND('Test Sample Data'!M8&gt;=30,'Control Sample Data'!M8&lt;=30),AND('Test Sample Data'!M8&lt;=30,'Control Sample Data'!M8&gt;=30)),"Type 1","OKAY")))</f>
        <v>OKAY</v>
      </c>
      <c r="N8" s="106"/>
      <c r="O8" s="106"/>
      <c r="P8" s="106"/>
      <c r="Q8" s="106"/>
      <c r="R8" s="106"/>
      <c r="S8" s="106"/>
    </row>
    <row r="9" ht="15" customHeight="1" spans="1:19">
      <c r="A9" s="99" t="str">
        <f>'Gene Table'!D9</f>
        <v>hsa-miR-208b</v>
      </c>
      <c r="B9" s="100" t="s">
        <v>31</v>
      </c>
      <c r="C9" s="101" t="str">
        <f>Calculations!BO10</f>
        <v>N/A</v>
      </c>
      <c r="D9" s="101" t="str">
        <f>Calculations!BP10</f>
        <v>N/A</v>
      </c>
      <c r="E9" s="102" t="str">
        <f t="shared" si="3"/>
        <v>N/A</v>
      </c>
      <c r="F9" s="102" t="str">
        <f t="shared" si="1"/>
        <v>N/A</v>
      </c>
      <c r="G9" s="101" t="str">
        <f t="shared" si="2"/>
        <v>N/A</v>
      </c>
      <c r="H9" s="103" t="str">
        <f>IF(OR(COUNT(Calculations!BS10:CB10)&lt;3,COUNT(Calculations!CC10:CL10)&lt;3),"N/A",IF(ISERROR(TTEST(Calculations!CC10:CL10,Calculations!BS10:CB10,2,2)),"N/A",TTEST(Calculations!CC10:CL10,Calculations!BS10:CB10,2,2)))</f>
        <v>N/A</v>
      </c>
      <c r="I9" s="101" t="str">
        <f t="shared" si="0"/>
        <v>N/A</v>
      </c>
      <c r="J9" s="105" t="str">
        <f>IF(AND('Test Sample Data'!M9&gt;=35,'Control Sample Data'!M9&gt;=35),"Type 3",IF(AND('Test Sample Data'!M9&gt;=30,'Control Sample Data'!M9&gt;=30,OR(H9&gt;=0.05,I9="N/A")),"Type 2",IF(OR(AND('Test Sample Data'!M9&gt;=30,'Control Sample Data'!M9&lt;=30),AND('Test Sample Data'!M9&lt;=30,'Control Sample Data'!M9&gt;=30)),"Type 1","OKAY")))</f>
        <v>OKAY</v>
      </c>
      <c r="N9" s="106"/>
      <c r="O9" s="106"/>
      <c r="P9" s="106"/>
      <c r="Q9" s="106"/>
      <c r="R9" s="106"/>
      <c r="S9" s="106"/>
    </row>
    <row r="10" ht="15" customHeight="1" spans="1:19">
      <c r="A10" s="99" t="str">
        <f>'Gene Table'!D10</f>
        <v>hsa-miR-21-5p</v>
      </c>
      <c r="B10" s="100" t="s">
        <v>35</v>
      </c>
      <c r="C10" s="101" t="str">
        <f>Calculations!BO11</f>
        <v>N/A</v>
      </c>
      <c r="D10" s="101" t="str">
        <f>Calculations!BP11</f>
        <v>N/A</v>
      </c>
      <c r="E10" s="102" t="str">
        <f t="shared" si="3"/>
        <v>N/A</v>
      </c>
      <c r="F10" s="102" t="str">
        <f t="shared" si="1"/>
        <v>N/A</v>
      </c>
      <c r="G10" s="101" t="str">
        <f t="shared" si="2"/>
        <v>N/A</v>
      </c>
      <c r="H10" s="103" t="str">
        <f>IF(OR(COUNT(Calculations!BS11:CB11)&lt;3,COUNT(Calculations!CC11:CL11)&lt;3),"N/A",IF(ISERROR(TTEST(Calculations!CC11:CL11,Calculations!BS11:CB11,2,2)),"N/A",TTEST(Calculations!CC11:CL11,Calculations!BS11:CB11,2,2)))</f>
        <v>N/A</v>
      </c>
      <c r="I10" s="101" t="str">
        <f t="shared" si="0"/>
        <v>N/A</v>
      </c>
      <c r="J10" s="105" t="str">
        <f>IF(AND('Test Sample Data'!M10&gt;=35,'Control Sample Data'!M10&gt;=35),"Type 3",IF(AND('Test Sample Data'!M10&gt;=30,'Control Sample Data'!M10&gt;=30,OR(H10&gt;=0.05,I10="N/A")),"Type 2",IF(OR(AND('Test Sample Data'!M10&gt;=30,'Control Sample Data'!M10&lt;=30),AND('Test Sample Data'!M10&lt;=30,'Control Sample Data'!M10&gt;=30)),"Type 1","OKAY")))</f>
        <v>OKAY</v>
      </c>
      <c r="N10" s="106"/>
      <c r="O10" s="106"/>
      <c r="P10" s="106"/>
      <c r="Q10" s="106"/>
      <c r="R10" s="106"/>
      <c r="S10" s="106"/>
    </row>
    <row r="11" ht="15" customHeight="1" spans="1:19">
      <c r="A11" s="99" t="str">
        <f>'Gene Table'!D11</f>
        <v>hsa-miR-210</v>
      </c>
      <c r="B11" s="100" t="s">
        <v>39</v>
      </c>
      <c r="C11" s="101" t="str">
        <f>Calculations!BO12</f>
        <v>N/A</v>
      </c>
      <c r="D11" s="101" t="str">
        <f>Calculations!BP12</f>
        <v>N/A</v>
      </c>
      <c r="E11" s="102" t="str">
        <f t="shared" si="3"/>
        <v>N/A</v>
      </c>
      <c r="F11" s="102" t="str">
        <f t="shared" si="1"/>
        <v>N/A</v>
      </c>
      <c r="G11" s="101" t="str">
        <f t="shared" si="2"/>
        <v>N/A</v>
      </c>
      <c r="H11" s="103" t="str">
        <f>IF(OR(COUNT(Calculations!BS12:CB12)&lt;3,COUNT(Calculations!CC12:CL12)&lt;3),"N/A",IF(ISERROR(TTEST(Calculations!CC12:CL12,Calculations!BS12:CB12,2,2)),"N/A",TTEST(Calculations!CC12:CL12,Calculations!BS12:CB12,2,2)))</f>
        <v>N/A</v>
      </c>
      <c r="I11" s="101" t="str">
        <f t="shared" si="0"/>
        <v>N/A</v>
      </c>
      <c r="J11" s="105" t="str">
        <f>IF(AND('Test Sample Data'!M11&gt;=35,'Control Sample Data'!M11&gt;=35),"Type 3",IF(AND('Test Sample Data'!M11&gt;=30,'Control Sample Data'!M11&gt;=30,OR(H11&gt;=0.05,I11="N/A")),"Type 2",IF(OR(AND('Test Sample Data'!M11&gt;=30,'Control Sample Data'!M11&lt;=30),AND('Test Sample Data'!M11&lt;=30,'Control Sample Data'!M11&gt;=30)),"Type 1","OKAY")))</f>
        <v>OKAY</v>
      </c>
      <c r="N11" s="106"/>
      <c r="O11" s="106"/>
      <c r="P11" s="106"/>
      <c r="Q11" s="106"/>
      <c r="R11" s="106"/>
      <c r="S11" s="106"/>
    </row>
    <row r="12" ht="15" customHeight="1" spans="1:19">
      <c r="A12" s="99" t="str">
        <f>'Gene Table'!D12</f>
        <v>hsa-miR-24-3p</v>
      </c>
      <c r="B12" s="100" t="s">
        <v>43</v>
      </c>
      <c r="C12" s="101" t="str">
        <f>Calculations!BO13</f>
        <v>N/A</v>
      </c>
      <c r="D12" s="101" t="str">
        <f>Calculations!BP13</f>
        <v>N/A</v>
      </c>
      <c r="E12" s="102" t="str">
        <f t="shared" si="3"/>
        <v>N/A</v>
      </c>
      <c r="F12" s="102" t="str">
        <f t="shared" si="1"/>
        <v>N/A</v>
      </c>
      <c r="G12" s="101" t="str">
        <f t="shared" si="2"/>
        <v>N/A</v>
      </c>
      <c r="H12" s="103" t="str">
        <f>IF(OR(COUNT(Calculations!BS13:CB13)&lt;3,COUNT(Calculations!CC13:CL13)&lt;3),"N/A",IF(ISERROR(TTEST(Calculations!CC13:CL13,Calculations!BS13:CB13,2,2)),"N/A",TTEST(Calculations!CC13:CL13,Calculations!BS13:CB13,2,2)))</f>
        <v>N/A</v>
      </c>
      <c r="I12" s="101" t="str">
        <f t="shared" si="0"/>
        <v>N/A</v>
      </c>
      <c r="J12" s="105" t="str">
        <f>IF(AND('Test Sample Data'!M12&gt;=35,'Control Sample Data'!M12&gt;=35),"Type 3",IF(AND('Test Sample Data'!M12&gt;=30,'Control Sample Data'!M12&gt;=30,OR(H12&gt;=0.05,I12="N/A")),"Type 2",IF(OR(AND('Test Sample Data'!M12&gt;=30,'Control Sample Data'!M12&lt;=30),AND('Test Sample Data'!M12&lt;=30,'Control Sample Data'!M12&gt;=30)),"Type 1","OKAY")))</f>
        <v>OKAY</v>
      </c>
      <c r="N12" s="106"/>
      <c r="O12" s="106"/>
      <c r="P12" s="106"/>
      <c r="Q12" s="106"/>
      <c r="R12" s="106"/>
      <c r="S12" s="106"/>
    </row>
    <row r="13" ht="15" customHeight="1" spans="1:19">
      <c r="A13" s="99" t="str">
        <f>'Gene Table'!D13</f>
        <v>hsa-miR-423-3p</v>
      </c>
      <c r="B13" s="100" t="s">
        <v>47</v>
      </c>
      <c r="C13" s="101" t="str">
        <f>Calculations!BO14</f>
        <v>N/A</v>
      </c>
      <c r="D13" s="101" t="str">
        <f>Calculations!BP14</f>
        <v>N/A</v>
      </c>
      <c r="E13" s="102" t="str">
        <f t="shared" si="3"/>
        <v>N/A</v>
      </c>
      <c r="F13" s="102" t="str">
        <f t="shared" si="1"/>
        <v>N/A</v>
      </c>
      <c r="G13" s="101" t="str">
        <f t="shared" si="2"/>
        <v>N/A</v>
      </c>
      <c r="H13" s="103" t="str">
        <f>IF(OR(COUNT(Calculations!BS14:CB14)&lt;3,COUNT(Calculations!CC14:CL14)&lt;3),"N/A",IF(ISERROR(TTEST(Calculations!CC14:CL14,Calculations!BS14:CB14,2,2)),"N/A",TTEST(Calculations!CC14:CL14,Calculations!BS14:CB14,2,2)))</f>
        <v>N/A</v>
      </c>
      <c r="I13" s="101" t="str">
        <f t="shared" si="0"/>
        <v>N/A</v>
      </c>
      <c r="J13" s="105" t="str">
        <f>IF(AND('Test Sample Data'!M13&gt;=35,'Control Sample Data'!M13&gt;=35),"Type 3",IF(AND('Test Sample Data'!M13&gt;=30,'Control Sample Data'!M13&gt;=30,OR(H13&gt;=0.05,I13="N/A")),"Type 2",IF(OR(AND('Test Sample Data'!M13&gt;=30,'Control Sample Data'!M13&lt;=30),AND('Test Sample Data'!M13&lt;=30,'Control Sample Data'!M13&gt;=30)),"Type 1","OKAY")))</f>
        <v>OKAY</v>
      </c>
      <c r="N13" s="106"/>
      <c r="O13" s="106"/>
      <c r="P13" s="106"/>
      <c r="Q13" s="106"/>
      <c r="R13" s="106"/>
      <c r="S13" s="106"/>
    </row>
    <row r="14" ht="15" customHeight="1" spans="1:19">
      <c r="A14" s="99" t="str">
        <f>'Gene Table'!D14</f>
        <v>hsa-miR-126-3p</v>
      </c>
      <c r="B14" s="100" t="s">
        <v>51</v>
      </c>
      <c r="C14" s="101" t="str">
        <f>Calculations!BO15</f>
        <v>N/A</v>
      </c>
      <c r="D14" s="101" t="str">
        <f>Calculations!BP15</f>
        <v>N/A</v>
      </c>
      <c r="E14" s="102" t="str">
        <f t="shared" si="3"/>
        <v>N/A</v>
      </c>
      <c r="F14" s="102" t="str">
        <f t="shared" si="1"/>
        <v>N/A</v>
      </c>
      <c r="G14" s="101" t="str">
        <f t="shared" si="2"/>
        <v>N/A</v>
      </c>
      <c r="H14" s="103" t="str">
        <f>IF(OR(COUNT(Calculations!BS15:CB15)&lt;3,COUNT(Calculations!CC15:CL15)&lt;3),"N/A",IF(ISERROR(TTEST(Calculations!CC15:CL15,Calculations!BS15:CB15,2,2)),"N/A",TTEST(Calculations!CC15:CL15,Calculations!BS15:CB15,2,2)))</f>
        <v>N/A</v>
      </c>
      <c r="I14" s="101" t="str">
        <f t="shared" si="0"/>
        <v>N/A</v>
      </c>
      <c r="J14" s="105" t="str">
        <f>IF(AND('Test Sample Data'!M14&gt;=35,'Control Sample Data'!M14&gt;=35),"Type 3",IF(AND('Test Sample Data'!M14&gt;=30,'Control Sample Data'!M14&gt;=30,OR(H14&gt;=0.05,I14="N/A")),"Type 2",IF(OR(AND('Test Sample Data'!M14&gt;=30,'Control Sample Data'!M14&lt;=30),AND('Test Sample Data'!M14&lt;=30,'Control Sample Data'!M14&gt;=30)),"Type 1","OKAY")))</f>
        <v>OKAY</v>
      </c>
      <c r="N14" s="106"/>
      <c r="O14" s="106"/>
      <c r="P14" s="106"/>
      <c r="Q14" s="106"/>
      <c r="R14" s="106"/>
      <c r="S14" s="106"/>
    </row>
    <row r="15" ht="15" customHeight="1" spans="1:19">
      <c r="A15" s="99" t="str">
        <f>'Gene Table'!D15</f>
        <v>hsa-miR-132-3p</v>
      </c>
      <c r="B15" s="100" t="s">
        <v>55</v>
      </c>
      <c r="C15" s="101" t="str">
        <f>Calculations!BO16</f>
        <v>N/A</v>
      </c>
      <c r="D15" s="101" t="str">
        <f>Calculations!BP16</f>
        <v>N/A</v>
      </c>
      <c r="E15" s="102" t="str">
        <f t="shared" si="3"/>
        <v>N/A</v>
      </c>
      <c r="F15" s="102" t="str">
        <f t="shared" si="1"/>
        <v>N/A</v>
      </c>
      <c r="G15" s="101" t="str">
        <f t="shared" si="2"/>
        <v>N/A</v>
      </c>
      <c r="H15" s="103" t="str">
        <f>IF(OR(COUNT(Calculations!BS16:CB16)&lt;3,COUNT(Calculations!CC16:CL16)&lt;3),"N/A",IF(ISERROR(TTEST(Calculations!CC16:CL16,Calculations!BS16:CB16,2,2)),"N/A",TTEST(Calculations!CC16:CL16,Calculations!BS16:CB16,2,2)))</f>
        <v>N/A</v>
      </c>
      <c r="I15" s="101" t="str">
        <f t="shared" si="0"/>
        <v>N/A</v>
      </c>
      <c r="J15" s="105" t="str">
        <f>IF(AND('Test Sample Data'!M15&gt;=35,'Control Sample Data'!M15&gt;=35),"Type 3",IF(AND('Test Sample Data'!M15&gt;=30,'Control Sample Data'!M15&gt;=30,OR(H15&gt;=0.05,I15="N/A")),"Type 2",IF(OR(AND('Test Sample Data'!M15&gt;=30,'Control Sample Data'!M15&lt;=30),AND('Test Sample Data'!M15&lt;=30,'Control Sample Data'!M15&gt;=30)),"Type 1","OKAY")))</f>
        <v>OKAY</v>
      </c>
      <c r="N15" s="106"/>
      <c r="O15" s="106"/>
      <c r="P15" s="106"/>
      <c r="Q15" s="106"/>
      <c r="R15" s="106"/>
      <c r="S15" s="106"/>
    </row>
    <row r="16" ht="15" customHeight="1" spans="1:19">
      <c r="A16" s="99" t="str">
        <f>'Gene Table'!D16</f>
        <v>hsa-miR-134</v>
      </c>
      <c r="B16" s="100" t="s">
        <v>59</v>
      </c>
      <c r="C16" s="101" t="str">
        <f>Calculations!BO17</f>
        <v>N/A</v>
      </c>
      <c r="D16" s="101" t="str">
        <f>Calculations!BP17</f>
        <v>N/A</v>
      </c>
      <c r="E16" s="102" t="str">
        <f t="shared" si="3"/>
        <v>N/A</v>
      </c>
      <c r="F16" s="102" t="str">
        <f t="shared" si="1"/>
        <v>N/A</v>
      </c>
      <c r="G16" s="101" t="str">
        <f t="shared" si="2"/>
        <v>N/A</v>
      </c>
      <c r="H16" s="103" t="str">
        <f>IF(OR(COUNT(Calculations!BS17:CB17)&lt;3,COUNT(Calculations!CC17:CL17)&lt;3),"N/A",IF(ISERROR(TTEST(Calculations!CC17:CL17,Calculations!BS17:CB17,2,2)),"N/A",TTEST(Calculations!CC17:CL17,Calculations!BS17:CB17,2,2)))</f>
        <v>N/A</v>
      </c>
      <c r="I16" s="101" t="str">
        <f t="shared" si="0"/>
        <v>N/A</v>
      </c>
      <c r="J16" s="105" t="str">
        <f>IF(AND('Test Sample Data'!M16&gt;=35,'Control Sample Data'!M16&gt;=35),"Type 3",IF(AND('Test Sample Data'!M16&gt;=30,'Control Sample Data'!M16&gt;=30,OR(H16&gt;=0.05,I16="N/A")),"Type 2",IF(OR(AND('Test Sample Data'!M16&gt;=30,'Control Sample Data'!M16&lt;=30),AND('Test Sample Data'!M16&lt;=30,'Control Sample Data'!M16&gt;=30)),"Type 1","OKAY")))</f>
        <v>OKAY</v>
      </c>
      <c r="N16" s="106"/>
      <c r="O16" s="106"/>
      <c r="P16" s="106"/>
      <c r="Q16" s="106"/>
      <c r="R16" s="106"/>
      <c r="S16" s="106"/>
    </row>
    <row r="17" ht="15" customHeight="1" spans="1:19">
      <c r="A17" s="99" t="str">
        <f>'Gene Table'!D17</f>
        <v>hsa-miR-142-5p</v>
      </c>
      <c r="B17" s="100" t="s">
        <v>63</v>
      </c>
      <c r="C17" s="101" t="str">
        <f>Calculations!BO18</f>
        <v>N/A</v>
      </c>
      <c r="D17" s="101" t="str">
        <f>Calculations!BP18</f>
        <v>N/A</v>
      </c>
      <c r="E17" s="102" t="str">
        <f t="shared" si="3"/>
        <v>N/A</v>
      </c>
      <c r="F17" s="102" t="str">
        <f t="shared" si="1"/>
        <v>N/A</v>
      </c>
      <c r="G17" s="101" t="str">
        <f t="shared" si="2"/>
        <v>N/A</v>
      </c>
      <c r="H17" s="103" t="str">
        <f>IF(OR(COUNT(Calculations!BS18:CB18)&lt;3,COUNT(Calculations!CC18:CL18)&lt;3),"N/A",IF(ISERROR(TTEST(Calculations!CC18:CL18,Calculations!BS18:CB18,2,2)),"N/A",TTEST(Calculations!CC18:CL18,Calculations!BS18:CB18,2,2)))</f>
        <v>N/A</v>
      </c>
      <c r="I17" s="101" t="str">
        <f t="shared" si="0"/>
        <v>N/A</v>
      </c>
      <c r="J17" s="105" t="str">
        <f>IF(AND('Test Sample Data'!M17&gt;=35,'Control Sample Data'!M17&gt;=35),"Type 3",IF(AND('Test Sample Data'!M17&gt;=30,'Control Sample Data'!M17&gt;=30,OR(H17&gt;=0.05,I17="N/A")),"Type 2",IF(OR(AND('Test Sample Data'!M17&gt;=30,'Control Sample Data'!M17&lt;=30),AND('Test Sample Data'!M17&lt;=30,'Control Sample Data'!M17&gt;=30)),"Type 1","OKAY")))</f>
        <v>OKAY</v>
      </c>
      <c r="N17" s="106"/>
      <c r="O17" s="106"/>
      <c r="P17" s="106"/>
      <c r="Q17" s="106"/>
      <c r="R17" s="106"/>
      <c r="S17" s="106"/>
    </row>
    <row r="18" ht="15" customHeight="1" spans="1:19">
      <c r="A18" s="99" t="str">
        <f>'Gene Table'!D18</f>
        <v>hsa-miR-185-5p</v>
      </c>
      <c r="B18" s="100" t="s">
        <v>67</v>
      </c>
      <c r="C18" s="101" t="str">
        <f>Calculations!BO19</f>
        <v>N/A</v>
      </c>
      <c r="D18" s="101" t="str">
        <f>Calculations!BP19</f>
        <v>N/A</v>
      </c>
      <c r="E18" s="102" t="str">
        <f t="shared" si="3"/>
        <v>N/A</v>
      </c>
      <c r="F18" s="102" t="str">
        <f t="shared" si="1"/>
        <v>N/A</v>
      </c>
      <c r="G18" s="101" t="str">
        <f t="shared" ref="G18:G33" si="4">IF(ISERROR(E18/F18),"N/A",E18/F18)</f>
        <v>N/A</v>
      </c>
      <c r="H18" s="103" t="str">
        <f>IF(OR(COUNT(Calculations!BS19:CB19)&lt;3,COUNT(Calculations!CC19:CL19)&lt;3),"N/A",IF(ISERROR(TTEST(Calculations!CC19:CL19,Calculations!BS19:CB19,2,2)),"N/A",TTEST(Calculations!CC19:CL19,Calculations!BS19:CB19,2,2)))</f>
        <v>N/A</v>
      </c>
      <c r="I18" s="101" t="str">
        <f t="shared" si="0"/>
        <v>N/A</v>
      </c>
      <c r="J18" s="105" t="str">
        <f>IF(AND('Test Sample Data'!M18&gt;=35,'Control Sample Data'!M18&gt;=35),"Type 3",IF(AND('Test Sample Data'!M18&gt;=30,'Control Sample Data'!M18&gt;=30,OR(H18&gt;=0.05,I18="N/A")),"Type 2",IF(OR(AND('Test Sample Data'!M18&gt;=30,'Control Sample Data'!M18&lt;=30),AND('Test Sample Data'!M18&lt;=30,'Control Sample Data'!M18&gt;=30)),"Type 1","OKAY")))</f>
        <v>OKAY</v>
      </c>
      <c r="N18" s="106"/>
      <c r="O18" s="106"/>
      <c r="P18" s="106"/>
      <c r="Q18" s="106"/>
      <c r="R18" s="106"/>
      <c r="S18" s="106"/>
    </row>
    <row r="19" ht="15" customHeight="1" spans="1:19">
      <c r="A19" s="99" t="str">
        <f>'Gene Table'!D19</f>
        <v>hsa-miR-195-5p</v>
      </c>
      <c r="B19" s="100" t="s">
        <v>71</v>
      </c>
      <c r="C19" s="101" t="str">
        <f>Calculations!BO20</f>
        <v>N/A</v>
      </c>
      <c r="D19" s="101" t="str">
        <f>Calculations!BP20</f>
        <v>N/A</v>
      </c>
      <c r="E19" s="102" t="str">
        <f t="shared" si="3"/>
        <v>N/A</v>
      </c>
      <c r="F19" s="102" t="str">
        <f t="shared" si="1"/>
        <v>N/A</v>
      </c>
      <c r="G19" s="101" t="str">
        <f t="shared" si="4"/>
        <v>N/A</v>
      </c>
      <c r="H19" s="103" t="str">
        <f>IF(OR(COUNT(Calculations!BS20:CB20)&lt;3,COUNT(Calculations!CC20:CL20)&lt;3),"N/A",IF(ISERROR(TTEST(Calculations!CC20:CL20,Calculations!BS20:CB20,2,2)),"N/A",TTEST(Calculations!CC20:CL20,Calculations!BS20:CB20,2,2)))</f>
        <v>N/A</v>
      </c>
      <c r="I19" s="101" t="str">
        <f t="shared" si="0"/>
        <v>N/A</v>
      </c>
      <c r="J19" s="105" t="str">
        <f>IF(AND('Test Sample Data'!M19&gt;=35,'Control Sample Data'!M19&gt;=35),"Type 3",IF(AND('Test Sample Data'!M19&gt;=30,'Control Sample Data'!M19&gt;=30,OR(H19&gt;=0.05,I19="N/A")),"Type 2",IF(OR(AND('Test Sample Data'!M19&gt;=30,'Control Sample Data'!M19&lt;=30),AND('Test Sample Data'!M19&lt;=30,'Control Sample Data'!M19&gt;=30)),"Type 1","OKAY")))</f>
        <v>OKAY</v>
      </c>
      <c r="N19" s="106"/>
      <c r="O19" s="106"/>
      <c r="P19" s="106"/>
      <c r="Q19" s="106"/>
      <c r="R19" s="106"/>
      <c r="S19" s="106"/>
    </row>
    <row r="20" ht="15" customHeight="1" spans="1:19">
      <c r="A20" s="99" t="str">
        <f>'Gene Table'!D20</f>
        <v>hsa-miR-221-3p</v>
      </c>
      <c r="B20" s="100" t="s">
        <v>75</v>
      </c>
      <c r="C20" s="101" t="str">
        <f>Calculations!BO21</f>
        <v>N/A</v>
      </c>
      <c r="D20" s="101" t="str">
        <f>Calculations!BP21</f>
        <v>N/A</v>
      </c>
      <c r="E20" s="102" t="str">
        <f t="shared" si="3"/>
        <v>N/A</v>
      </c>
      <c r="F20" s="102" t="str">
        <f t="shared" si="1"/>
        <v>N/A</v>
      </c>
      <c r="G20" s="101" t="str">
        <f t="shared" si="4"/>
        <v>N/A</v>
      </c>
      <c r="H20" s="103" t="str">
        <f>IF(OR(COUNT(Calculations!BS21:CB21)&lt;3,COUNT(Calculations!CC21:CL21)&lt;3),"N/A",IF(ISERROR(TTEST(Calculations!CC21:CL21,Calculations!BS21:CB21,2,2)),"N/A",TTEST(Calculations!CC21:CL21,Calculations!BS21:CB21,2,2)))</f>
        <v>N/A</v>
      </c>
      <c r="I20" s="101" t="str">
        <f t="shared" si="0"/>
        <v>N/A</v>
      </c>
      <c r="J20" s="105" t="str">
        <f>IF(AND('Test Sample Data'!M20&gt;=35,'Control Sample Data'!M20&gt;=35),"Type 3",IF(AND('Test Sample Data'!M20&gt;=30,'Control Sample Data'!M20&gt;=30,OR(H20&gt;=0.05,I20="N/A")),"Type 2",IF(OR(AND('Test Sample Data'!M20&gt;=30,'Control Sample Data'!M20&lt;=30),AND('Test Sample Data'!M20&lt;=30,'Control Sample Data'!M20&gt;=30)),"Type 1","OKAY")))</f>
        <v>OKAY</v>
      </c>
      <c r="N20" s="107"/>
      <c r="O20" s="107"/>
      <c r="P20" s="107"/>
      <c r="Q20" s="107"/>
      <c r="R20" s="107"/>
      <c r="S20" s="107"/>
    </row>
    <row r="21" ht="15" customHeight="1" spans="1:19">
      <c r="A21" s="99" t="str">
        <f>'Gene Table'!D21</f>
        <v>hsa-miR-223-3p</v>
      </c>
      <c r="B21" s="100" t="s">
        <v>79</v>
      </c>
      <c r="C21" s="101" t="str">
        <f>Calculations!BO22</f>
        <v>N/A</v>
      </c>
      <c r="D21" s="101" t="str">
        <f>Calculations!BP22</f>
        <v>N/A</v>
      </c>
      <c r="E21" s="102" t="str">
        <f t="shared" si="3"/>
        <v>N/A</v>
      </c>
      <c r="F21" s="102" t="str">
        <f t="shared" si="1"/>
        <v>N/A</v>
      </c>
      <c r="G21" s="101" t="str">
        <f t="shared" si="4"/>
        <v>N/A</v>
      </c>
      <c r="H21" s="103" t="str">
        <f>IF(OR(COUNT(Calculations!BS22:CB22)&lt;3,COUNT(Calculations!CC22:CL22)&lt;3),"N/A",IF(ISERROR(TTEST(Calculations!CC22:CL22,Calculations!BS22:CB22,2,2)),"N/A",TTEST(Calculations!CC22:CL22,Calculations!BS22:CB22,2,2)))</f>
        <v>N/A</v>
      </c>
      <c r="I21" s="101" t="str">
        <f t="shared" si="0"/>
        <v>N/A</v>
      </c>
      <c r="J21" s="105" t="str">
        <f>IF(AND('Test Sample Data'!M21&gt;=35,'Control Sample Data'!M21&gt;=35),"Type 3",IF(AND('Test Sample Data'!M21&gt;=30,'Control Sample Data'!M21&gt;=30,OR(H21&gt;=0.05,I21="N/A")),"Type 2",IF(OR(AND('Test Sample Data'!M21&gt;=30,'Control Sample Data'!M21&lt;=30),AND('Test Sample Data'!M21&lt;=30,'Control Sample Data'!M21&gt;=30)),"Type 1","OKAY")))</f>
        <v>OKAY</v>
      </c>
      <c r="N21" s="107"/>
      <c r="O21" s="107"/>
      <c r="P21" s="107"/>
      <c r="Q21" s="107"/>
      <c r="R21" s="107"/>
      <c r="S21" s="107"/>
    </row>
    <row r="22" ht="15" customHeight="1" spans="1:19">
      <c r="A22" s="99" t="str">
        <f>'Gene Table'!D22</f>
        <v>hsa-miR-296-5p</v>
      </c>
      <c r="B22" s="100" t="s">
        <v>83</v>
      </c>
      <c r="C22" s="101" t="str">
        <f>Calculations!BO23</f>
        <v>N/A</v>
      </c>
      <c r="D22" s="101" t="str">
        <f>Calculations!BP23</f>
        <v>N/A</v>
      </c>
      <c r="E22" s="102" t="str">
        <f t="shared" si="3"/>
        <v>N/A</v>
      </c>
      <c r="F22" s="102" t="str">
        <f t="shared" si="1"/>
        <v>N/A</v>
      </c>
      <c r="G22" s="101" t="str">
        <f t="shared" si="4"/>
        <v>N/A</v>
      </c>
      <c r="H22" s="103" t="str">
        <f>IF(OR(COUNT(Calculations!BS23:CB23)&lt;3,COUNT(Calculations!CC23:CL23)&lt;3),"N/A",IF(ISERROR(TTEST(Calculations!CC23:CL23,Calculations!BS23:CB23,2,2)),"N/A",TTEST(Calculations!CC23:CL23,Calculations!BS23:CB23,2,2)))</f>
        <v>N/A</v>
      </c>
      <c r="I22" s="101" t="str">
        <f t="shared" si="0"/>
        <v>N/A</v>
      </c>
      <c r="J22" s="105" t="str">
        <f>IF(AND('Test Sample Data'!M22&gt;=35,'Control Sample Data'!M22&gt;=35),"Type 3",IF(AND('Test Sample Data'!M22&gt;=30,'Control Sample Data'!M22&gt;=30,OR(H22&gt;=0.05,I22="N/A")),"Type 2",IF(OR(AND('Test Sample Data'!M22&gt;=30,'Control Sample Data'!M22&lt;=30),AND('Test Sample Data'!M22&lt;=30,'Control Sample Data'!M22&gt;=30)),"Type 1","OKAY")))</f>
        <v>OKAY</v>
      </c>
      <c r="N22" s="107"/>
      <c r="O22" s="107"/>
      <c r="P22" s="107"/>
      <c r="Q22" s="107"/>
      <c r="R22" s="107"/>
      <c r="S22" s="107"/>
    </row>
    <row r="23" ht="15" customHeight="1" spans="1:10">
      <c r="A23" s="99" t="str">
        <f>'Gene Table'!D23</f>
        <v>hsa-miR-335-5p</v>
      </c>
      <c r="B23" s="100" t="s">
        <v>87</v>
      </c>
      <c r="C23" s="101" t="str">
        <f>Calculations!BO24</f>
        <v>N/A</v>
      </c>
      <c r="D23" s="101" t="str">
        <f>Calculations!BP24</f>
        <v>N/A</v>
      </c>
      <c r="E23" s="102" t="str">
        <f t="shared" si="3"/>
        <v>N/A</v>
      </c>
      <c r="F23" s="102" t="str">
        <f t="shared" si="1"/>
        <v>N/A</v>
      </c>
      <c r="G23" s="101" t="str">
        <f t="shared" si="4"/>
        <v>N/A</v>
      </c>
      <c r="H23" s="103" t="str">
        <f>IF(OR(COUNT(Calculations!BS24:CB24)&lt;3,COUNT(Calculations!CC24:CL24)&lt;3),"N/A",IF(ISERROR(TTEST(Calculations!CC24:CL24,Calculations!BS24:CB24,2,2)),"N/A",TTEST(Calculations!CC24:CL24,Calculations!BS24:CB24,2,2)))</f>
        <v>N/A</v>
      </c>
      <c r="I23" s="101" t="str">
        <f t="shared" si="0"/>
        <v>N/A</v>
      </c>
      <c r="J23" s="105" t="str">
        <f>IF(AND('Test Sample Data'!M23&gt;=35,'Control Sample Data'!M23&gt;=35),"Type 3",IF(AND('Test Sample Data'!M23&gt;=30,'Control Sample Data'!M23&gt;=30,OR(H23&gt;=0.05,I23="N/A")),"Type 2",IF(OR(AND('Test Sample Data'!M23&gt;=30,'Control Sample Data'!M23&lt;=30),AND('Test Sample Data'!M23&lt;=30,'Control Sample Data'!M23&gt;=30)),"Type 1","OKAY")))</f>
        <v>OKAY</v>
      </c>
    </row>
    <row r="24" ht="15" customHeight="1" spans="1:10">
      <c r="A24" s="99" t="str">
        <f>'Gene Table'!D24</f>
        <v>hsa-miR-34a-5p</v>
      </c>
      <c r="B24" s="100" t="s">
        <v>91</v>
      </c>
      <c r="C24" s="101" t="str">
        <f>Calculations!BO25</f>
        <v>N/A</v>
      </c>
      <c r="D24" s="101" t="str">
        <f>Calculations!BP25</f>
        <v>N/A</v>
      </c>
      <c r="E24" s="102" t="str">
        <f t="shared" si="3"/>
        <v>N/A</v>
      </c>
      <c r="F24" s="102" t="str">
        <f t="shared" si="1"/>
        <v>N/A</v>
      </c>
      <c r="G24" s="101" t="str">
        <f t="shared" si="4"/>
        <v>N/A</v>
      </c>
      <c r="H24" s="103" t="str">
        <f>IF(OR(COUNT(Calculations!BS25:CB25)&lt;3,COUNT(Calculations!CC25:CL25)&lt;3),"N/A",IF(ISERROR(TTEST(Calculations!CC25:CL25,Calculations!BS25:CB25,2,2)),"N/A",TTEST(Calculations!CC25:CL25,Calculations!BS25:CB25,2,2)))</f>
        <v>N/A</v>
      </c>
      <c r="I24" s="101" t="str">
        <f t="shared" si="0"/>
        <v>N/A</v>
      </c>
      <c r="J24" s="105" t="str">
        <f>IF(AND('Test Sample Data'!M24&gt;=35,'Control Sample Data'!M24&gt;=35),"Type 3",IF(AND('Test Sample Data'!M24&gt;=30,'Control Sample Data'!M24&gt;=30,OR(H24&gt;=0.05,I24="N/A")),"Type 2",IF(OR(AND('Test Sample Data'!M24&gt;=30,'Control Sample Data'!M24&lt;=30),AND('Test Sample Data'!M24&lt;=30,'Control Sample Data'!M24&gt;=30)),"Type 1","OKAY")))</f>
        <v>OKAY</v>
      </c>
    </row>
    <row r="25" ht="15" customHeight="1" spans="1:10">
      <c r="A25" s="99" t="str">
        <f>'Gene Table'!D25</f>
        <v>hsa-miR-93-5p</v>
      </c>
      <c r="B25" s="100" t="s">
        <v>95</v>
      </c>
      <c r="C25" s="101" t="str">
        <f>Calculations!BO26</f>
        <v>N/A</v>
      </c>
      <c r="D25" s="101" t="str">
        <f>Calculations!BP26</f>
        <v>N/A</v>
      </c>
      <c r="E25" s="102" t="str">
        <f t="shared" si="3"/>
        <v>N/A</v>
      </c>
      <c r="F25" s="102" t="str">
        <f t="shared" si="1"/>
        <v>N/A</v>
      </c>
      <c r="G25" s="101" t="str">
        <f t="shared" si="4"/>
        <v>N/A</v>
      </c>
      <c r="H25" s="103" t="str">
        <f>IF(OR(COUNT(Calculations!BS26:CB26)&lt;3,COUNT(Calculations!CC26:CL26)&lt;3),"N/A",IF(ISERROR(TTEST(Calculations!CC26:CL26,Calculations!BS26:CB26,2,2)),"N/A",TTEST(Calculations!CC26:CL26,Calculations!BS26:CB26,2,2)))</f>
        <v>N/A</v>
      </c>
      <c r="I25" s="101" t="str">
        <f t="shared" si="0"/>
        <v>N/A</v>
      </c>
      <c r="J25" s="105" t="str">
        <f>IF(AND('Test Sample Data'!M25&gt;=35,'Control Sample Data'!M25&gt;=35),"Type 3",IF(AND('Test Sample Data'!M25&gt;=30,'Control Sample Data'!M25&gt;=30,OR(H25&gt;=0.05,I25="N/A")),"Type 2",IF(OR(AND('Test Sample Data'!M25&gt;=30,'Control Sample Data'!M25&lt;=30),AND('Test Sample Data'!M25&lt;=30,'Control Sample Data'!M25&gt;=30)),"Type 1","OKAY")))</f>
        <v>OKAY</v>
      </c>
    </row>
    <row r="26" ht="15" customHeight="1" spans="1:10">
      <c r="A26" s="99" t="str">
        <f>'Gene Table'!D26</f>
        <v>hsa-miR-452-5p</v>
      </c>
      <c r="B26" s="100" t="s">
        <v>99</v>
      </c>
      <c r="C26" s="101" t="str">
        <f>Calculations!BO27</f>
        <v>N/A</v>
      </c>
      <c r="D26" s="101" t="str">
        <f>Calculations!BP27</f>
        <v>N/A</v>
      </c>
      <c r="E26" s="102" t="str">
        <f t="shared" si="3"/>
        <v>N/A</v>
      </c>
      <c r="F26" s="102" t="str">
        <f t="shared" si="1"/>
        <v>N/A</v>
      </c>
      <c r="G26" s="101" t="str">
        <f t="shared" si="4"/>
        <v>N/A</v>
      </c>
      <c r="H26" s="103" t="str">
        <f>IF(OR(COUNT(Calculations!BS27:CB27)&lt;3,COUNT(Calculations!CC27:CL27)&lt;3),"N/A",IF(ISERROR(TTEST(Calculations!CC27:CL27,Calculations!BS27:CB27,2,2)),"N/A",TTEST(Calculations!CC27:CL27,Calculations!BS27:CB27,2,2)))</f>
        <v>N/A</v>
      </c>
      <c r="I26" s="101" t="str">
        <f t="shared" si="0"/>
        <v>N/A</v>
      </c>
      <c r="J26" s="105" t="str">
        <f>IF(AND('Test Sample Data'!M26&gt;=35,'Control Sample Data'!M26&gt;=35),"Type 3",IF(AND('Test Sample Data'!M26&gt;=30,'Control Sample Data'!M26&gt;=30,OR(H26&gt;=0.05,I26="N/A")),"Type 2",IF(OR(AND('Test Sample Data'!M26&gt;=30,'Control Sample Data'!M26&lt;=30),AND('Test Sample Data'!M26&lt;=30,'Control Sample Data'!M26&gt;=30)),"Type 1","OKAY")))</f>
        <v>OKAY</v>
      </c>
    </row>
    <row r="27" ht="15" customHeight="1" spans="1:10">
      <c r="A27" s="99" t="str">
        <f>'Gene Table'!D27</f>
        <v>hsa-miR-99a-5p</v>
      </c>
      <c r="B27" s="100" t="s">
        <v>103</v>
      </c>
      <c r="C27" s="101" t="str">
        <f>Calculations!BO28</f>
        <v>N/A</v>
      </c>
      <c r="D27" s="101" t="str">
        <f>Calculations!BP28</f>
        <v>N/A</v>
      </c>
      <c r="E27" s="102" t="str">
        <f t="shared" si="3"/>
        <v>N/A</v>
      </c>
      <c r="F27" s="102" t="str">
        <f t="shared" si="1"/>
        <v>N/A</v>
      </c>
      <c r="G27" s="101" t="str">
        <f t="shared" si="4"/>
        <v>N/A</v>
      </c>
      <c r="H27" s="103" t="str">
        <f>IF(OR(COUNT(Calculations!BS28:CB28)&lt;3,COUNT(Calculations!CC28:CL28)&lt;3),"N/A",IF(ISERROR(TTEST(Calculations!CC28:CL28,Calculations!BS28:CB28,2,2)),"N/A",TTEST(Calculations!CC28:CL28,Calculations!BS28:CB28,2,2)))</f>
        <v>N/A</v>
      </c>
      <c r="I27" s="101" t="str">
        <f t="shared" si="0"/>
        <v>N/A</v>
      </c>
      <c r="J27" s="105" t="str">
        <f>IF(AND('Test Sample Data'!M27&gt;=35,'Control Sample Data'!M27&gt;=35),"Type 3",IF(AND('Test Sample Data'!M27&gt;=30,'Control Sample Data'!M27&gt;=30,OR(H27&gt;=0.05,I27="N/A")),"Type 2",IF(OR(AND('Test Sample Data'!M27&gt;=30,'Control Sample Data'!M27&lt;=30),AND('Test Sample Data'!M27&lt;=30,'Control Sample Data'!M27&gt;=30)),"Type 1","OKAY")))</f>
        <v>OKAY</v>
      </c>
    </row>
    <row r="28" ht="15" customHeight="1" spans="1:10">
      <c r="A28" s="99" t="str">
        <f>'Gene Table'!D28</f>
        <v>hsa-miR-602</v>
      </c>
      <c r="B28" s="100" t="s">
        <v>107</v>
      </c>
      <c r="C28" s="101" t="str">
        <f>Calculations!BO29</f>
        <v>N/A</v>
      </c>
      <c r="D28" s="101" t="str">
        <f>Calculations!BP29</f>
        <v>N/A</v>
      </c>
      <c r="E28" s="102" t="str">
        <f t="shared" si="3"/>
        <v>N/A</v>
      </c>
      <c r="F28" s="102" t="str">
        <f t="shared" si="1"/>
        <v>N/A</v>
      </c>
      <c r="G28" s="101" t="str">
        <f t="shared" si="4"/>
        <v>N/A</v>
      </c>
      <c r="H28" s="103" t="str">
        <f>IF(OR(COUNT(Calculations!BS29:CB29)&lt;3,COUNT(Calculations!CC29:CL29)&lt;3),"N/A",IF(ISERROR(TTEST(Calculations!CC29:CL29,Calculations!BS29:CB29,2,2)),"N/A",TTEST(Calculations!CC29:CL29,Calculations!BS29:CB29,2,2)))</f>
        <v>N/A</v>
      </c>
      <c r="I28" s="101" t="str">
        <f t="shared" si="0"/>
        <v>N/A</v>
      </c>
      <c r="J28" s="105" t="str">
        <f>IF(AND('Test Sample Data'!M28&gt;=35,'Control Sample Data'!M28&gt;=35),"Type 3",IF(AND('Test Sample Data'!M28&gt;=30,'Control Sample Data'!M28&gt;=30,OR(H28&gt;=0.05,I28="N/A")),"Type 2",IF(OR(AND('Test Sample Data'!M28&gt;=30,'Control Sample Data'!M28&lt;=30),AND('Test Sample Data'!M28&lt;=30,'Control Sample Data'!M28&gt;=30)),"Type 1","OKAY")))</f>
        <v>OKAY</v>
      </c>
    </row>
    <row r="29" ht="15" customHeight="1" spans="1:10">
      <c r="A29" s="99" t="str">
        <f>'Gene Table'!D29</f>
        <v>hsa-miR-130a-3p</v>
      </c>
      <c r="B29" s="100" t="s">
        <v>111</v>
      </c>
      <c r="C29" s="101" t="str">
        <f>Calculations!BO30</f>
        <v>N/A</v>
      </c>
      <c r="D29" s="101" t="str">
        <f>Calculations!BP30</f>
        <v>N/A</v>
      </c>
      <c r="E29" s="102" t="str">
        <f t="shared" si="3"/>
        <v>N/A</v>
      </c>
      <c r="F29" s="102" t="str">
        <f t="shared" si="1"/>
        <v>N/A</v>
      </c>
      <c r="G29" s="101" t="str">
        <f t="shared" si="4"/>
        <v>N/A</v>
      </c>
      <c r="H29" s="103" t="str">
        <f>IF(OR(COUNT(Calculations!BS30:CB30)&lt;3,COUNT(Calculations!CC30:CL30)&lt;3),"N/A",IF(ISERROR(TTEST(Calculations!CC30:CL30,Calculations!BS30:CB30,2,2)),"N/A",TTEST(Calculations!CC30:CL30,Calculations!BS30:CB30,2,2)))</f>
        <v>N/A</v>
      </c>
      <c r="I29" s="101" t="str">
        <f t="shared" si="0"/>
        <v>N/A</v>
      </c>
      <c r="J29" s="105" t="str">
        <f>IF(AND('Test Sample Data'!M29&gt;=35,'Control Sample Data'!M29&gt;=35),"Type 3",IF(AND('Test Sample Data'!M29&gt;=30,'Control Sample Data'!M29&gt;=30,OR(H29&gt;=0.05,I29="N/A")),"Type 2",IF(OR(AND('Test Sample Data'!M29&gt;=30,'Control Sample Data'!M29&lt;=30),AND('Test Sample Data'!M29&lt;=30,'Control Sample Data'!M29&gt;=30)),"Type 1","OKAY")))</f>
        <v>OKAY</v>
      </c>
    </row>
    <row r="30" ht="15" customHeight="1" spans="1:10">
      <c r="A30" s="99" t="str">
        <f>'Gene Table'!D30</f>
        <v>hsa-miR-30a-5p</v>
      </c>
      <c r="B30" s="100" t="s">
        <v>115</v>
      </c>
      <c r="C30" s="101" t="str">
        <f>Calculations!BO31</f>
        <v>N/A</v>
      </c>
      <c r="D30" s="101" t="str">
        <f>Calculations!BP31</f>
        <v>N/A</v>
      </c>
      <c r="E30" s="102" t="str">
        <f t="shared" si="3"/>
        <v>N/A</v>
      </c>
      <c r="F30" s="102" t="str">
        <f t="shared" si="1"/>
        <v>N/A</v>
      </c>
      <c r="G30" s="101" t="str">
        <f t="shared" si="4"/>
        <v>N/A</v>
      </c>
      <c r="H30" s="103" t="str">
        <f>IF(OR(COUNT(Calculations!BS31:CB31)&lt;3,COUNT(Calculations!CC31:CL31)&lt;3),"N/A",IF(ISERROR(TTEST(Calculations!CC31:CL31,Calculations!BS31:CB31,2,2)),"N/A",TTEST(Calculations!CC31:CL31,Calculations!BS31:CB31,2,2)))</f>
        <v>N/A</v>
      </c>
      <c r="I30" s="101" t="str">
        <f t="shared" si="0"/>
        <v>N/A</v>
      </c>
      <c r="J30" s="105" t="str">
        <f>IF(AND('Test Sample Data'!M30&gt;=35,'Control Sample Data'!M30&gt;=35),"Type 3",IF(AND('Test Sample Data'!M30&gt;=30,'Control Sample Data'!M30&gt;=30,OR(H30&gt;=0.05,I30="N/A")),"Type 2",IF(OR(AND('Test Sample Data'!M30&gt;=30,'Control Sample Data'!M30&lt;=30),AND('Test Sample Data'!M30&lt;=30,'Control Sample Data'!M30&gt;=30)),"Type 1","OKAY")))</f>
        <v>OKAY</v>
      </c>
    </row>
    <row r="31" ht="15" customHeight="1" spans="1:10">
      <c r="A31" s="99" t="str">
        <f>'Gene Table'!D31</f>
        <v>hsa-miR-638</v>
      </c>
      <c r="B31" s="100" t="s">
        <v>119</v>
      </c>
      <c r="C31" s="101" t="str">
        <f>Calculations!BO32</f>
        <v>N/A</v>
      </c>
      <c r="D31" s="101" t="str">
        <f>Calculations!BP32</f>
        <v>N/A</v>
      </c>
      <c r="E31" s="102" t="str">
        <f t="shared" si="3"/>
        <v>N/A</v>
      </c>
      <c r="F31" s="102" t="str">
        <f t="shared" si="1"/>
        <v>N/A</v>
      </c>
      <c r="G31" s="101" t="str">
        <f t="shared" si="4"/>
        <v>N/A</v>
      </c>
      <c r="H31" s="103" t="str">
        <f>IF(OR(COUNT(Calculations!BS32:CB32)&lt;3,COUNT(Calculations!CC32:CL32)&lt;3),"N/A",IF(ISERROR(TTEST(Calculations!CC32:CL32,Calculations!BS32:CB32,2,2)),"N/A",TTEST(Calculations!CC32:CL32,Calculations!BS32:CB32,2,2)))</f>
        <v>N/A</v>
      </c>
      <c r="I31" s="101" t="str">
        <f t="shared" si="0"/>
        <v>N/A</v>
      </c>
      <c r="J31" s="105" t="str">
        <f>IF(AND('Test Sample Data'!M31&gt;=35,'Control Sample Data'!M31&gt;=35),"Type 3",IF(AND('Test Sample Data'!M31&gt;=30,'Control Sample Data'!M31&gt;=30,OR(H31&gt;=0.05,I31="N/A")),"Type 2",IF(OR(AND('Test Sample Data'!M31&gt;=30,'Control Sample Data'!M31&lt;=30),AND('Test Sample Data'!M31&lt;=30,'Control Sample Data'!M31&gt;=30)),"Type 1","OKAY")))</f>
        <v>OKAY</v>
      </c>
    </row>
    <row r="32" ht="15" customHeight="1" spans="1:10">
      <c r="A32" s="99" t="str">
        <f>'Gene Table'!D32</f>
        <v>hsa-miR-612</v>
      </c>
      <c r="B32" s="100" t="s">
        <v>123</v>
      </c>
      <c r="C32" s="101" t="str">
        <f>Calculations!BO33</f>
        <v>N/A</v>
      </c>
      <c r="D32" s="101" t="str">
        <f>Calculations!BP33</f>
        <v>N/A</v>
      </c>
      <c r="E32" s="102" t="str">
        <f t="shared" si="3"/>
        <v>N/A</v>
      </c>
      <c r="F32" s="102" t="str">
        <f t="shared" si="1"/>
        <v>N/A</v>
      </c>
      <c r="G32" s="101" t="str">
        <f t="shared" si="4"/>
        <v>N/A</v>
      </c>
      <c r="H32" s="103" t="str">
        <f>IF(OR(COUNT(Calculations!BS33:CB33)&lt;3,COUNT(Calculations!CC33:CL33)&lt;3),"N/A",IF(ISERROR(TTEST(Calculations!CC33:CL33,Calculations!BS33:CB33,2,2)),"N/A",TTEST(Calculations!CC33:CL33,Calculations!BS33:CB33,2,2)))</f>
        <v>N/A</v>
      </c>
      <c r="I32" s="101" t="str">
        <f t="shared" si="0"/>
        <v>N/A</v>
      </c>
      <c r="J32" s="105" t="str">
        <f>IF(AND('Test Sample Data'!M32&gt;=35,'Control Sample Data'!M32&gt;=35),"Type 3",IF(AND('Test Sample Data'!M32&gt;=30,'Control Sample Data'!M32&gt;=30,OR(H32&gt;=0.05,I32="N/A")),"Type 2",IF(OR(AND('Test Sample Data'!M32&gt;=30,'Control Sample Data'!M32&lt;=30),AND('Test Sample Data'!M32&lt;=30,'Control Sample Data'!M32&gt;=30)),"Type 1","OKAY")))</f>
        <v>OKAY</v>
      </c>
    </row>
    <row r="33" ht="15" customHeight="1" spans="1:10">
      <c r="A33" s="99" t="str">
        <f>'Gene Table'!D33</f>
        <v>hsa-miR-379-5p</v>
      </c>
      <c r="B33" s="100" t="s">
        <v>127</v>
      </c>
      <c r="C33" s="101" t="str">
        <f>Calculations!BO34</f>
        <v>N/A</v>
      </c>
      <c r="D33" s="101" t="str">
        <f>Calculations!BP34</f>
        <v>N/A</v>
      </c>
      <c r="E33" s="102" t="str">
        <f t="shared" si="3"/>
        <v>N/A</v>
      </c>
      <c r="F33" s="102" t="str">
        <f t="shared" si="1"/>
        <v>N/A</v>
      </c>
      <c r="G33" s="101" t="str">
        <f t="shared" si="4"/>
        <v>N/A</v>
      </c>
      <c r="H33" s="103" t="str">
        <f>IF(OR(COUNT(Calculations!BS34:CB34)&lt;3,COUNT(Calculations!CC34:CL34)&lt;3),"N/A",IF(ISERROR(TTEST(Calculations!CC34:CL34,Calculations!BS34:CB34,2,2)),"N/A",TTEST(Calculations!CC34:CL34,Calculations!BS34:CB34,2,2)))</f>
        <v>N/A</v>
      </c>
      <c r="I33" s="101" t="str">
        <f t="shared" si="0"/>
        <v>N/A</v>
      </c>
      <c r="J33" s="105" t="str">
        <f>IF(AND('Test Sample Data'!M33&gt;=35,'Control Sample Data'!M33&gt;=35),"Type 3",IF(AND('Test Sample Data'!M33&gt;=30,'Control Sample Data'!M33&gt;=30,OR(H33&gt;=0.05,I33="N/A")),"Type 2",IF(OR(AND('Test Sample Data'!M33&gt;=30,'Control Sample Data'!M33&lt;=30),AND('Test Sample Data'!M33&lt;=30,'Control Sample Data'!M33&gt;=30)),"Type 1","OKAY")))</f>
        <v>OKAY</v>
      </c>
    </row>
    <row r="34" ht="15" customHeight="1" spans="1:10">
      <c r="A34" s="99" t="str">
        <f>'Gene Table'!D34</f>
        <v>hsa-miR-325</v>
      </c>
      <c r="B34" s="100" t="s">
        <v>131</v>
      </c>
      <c r="C34" s="101" t="str">
        <f>Calculations!BO35</f>
        <v>N/A</v>
      </c>
      <c r="D34" s="101" t="str">
        <f>Calculations!BP35</f>
        <v>N/A</v>
      </c>
      <c r="E34" s="102" t="str">
        <f t="shared" si="3"/>
        <v>N/A</v>
      </c>
      <c r="F34" s="102" t="str">
        <f t="shared" si="1"/>
        <v>N/A</v>
      </c>
      <c r="G34" s="101" t="str">
        <f t="shared" ref="G34:G68" si="5">IF(ISERROR(E34/F34),"N/A",E34/F34)</f>
        <v>N/A</v>
      </c>
      <c r="H34" s="103" t="str">
        <f>IF(OR(COUNT(Calculations!BS35:CB35)&lt;3,COUNT(Calculations!CC35:CL35)&lt;3),"N/A",IF(ISERROR(TTEST(Calculations!CC35:CL35,Calculations!BS35:CB35,2,2)),"N/A",TTEST(Calculations!CC35:CL35,Calculations!BS35:CB35,2,2)))</f>
        <v>N/A</v>
      </c>
      <c r="I34" s="101" t="str">
        <f t="shared" si="0"/>
        <v>N/A</v>
      </c>
      <c r="J34" s="105" t="str">
        <f>IF(AND('Test Sample Data'!M34&gt;=35,'Control Sample Data'!M34&gt;=35),"Type 3",IF(AND('Test Sample Data'!M34&gt;=30,'Control Sample Data'!M34&gt;=30,OR(H34&gt;=0.05,I34="N/A")),"Type 2",IF(OR(AND('Test Sample Data'!M34&gt;=30,'Control Sample Data'!M34&lt;=30),AND('Test Sample Data'!M34&lt;=30,'Control Sample Data'!M34&gt;=30)),"Type 1","OKAY")))</f>
        <v>OKAY</v>
      </c>
    </row>
    <row r="35" ht="15" customHeight="1" spans="1:10">
      <c r="A35" s="99" t="str">
        <f>'Gene Table'!D35</f>
        <v>hsa-miR-513a-5p</v>
      </c>
      <c r="B35" s="100" t="s">
        <v>135</v>
      </c>
      <c r="C35" s="101" t="str">
        <f>Calculations!BO36</f>
        <v>N/A</v>
      </c>
      <c r="D35" s="101" t="str">
        <f>Calculations!BP36</f>
        <v>N/A</v>
      </c>
      <c r="E35" s="102" t="str">
        <f t="shared" si="3"/>
        <v>N/A</v>
      </c>
      <c r="F35" s="102" t="str">
        <f t="shared" si="1"/>
        <v>N/A</v>
      </c>
      <c r="G35" s="101" t="str">
        <f t="shared" si="5"/>
        <v>N/A</v>
      </c>
      <c r="H35" s="103" t="str">
        <f>IF(OR(COUNT(Calculations!BS36:CB36)&lt;3,COUNT(Calculations!CC36:CL36)&lt;3),"N/A",IF(ISERROR(TTEST(Calculations!CC36:CL36,Calculations!BS36:CB36,2,2)),"N/A",TTEST(Calculations!CC36:CL36,Calculations!BS36:CB36,2,2)))</f>
        <v>N/A</v>
      </c>
      <c r="I35" s="101" t="str">
        <f t="shared" si="0"/>
        <v>N/A</v>
      </c>
      <c r="J35" s="105" t="str">
        <f>IF(AND('Test Sample Data'!M35&gt;=35,'Control Sample Data'!M35&gt;=35),"Type 3",IF(AND('Test Sample Data'!M35&gt;=30,'Control Sample Data'!M35&gt;=30,OR(H35&gt;=0.05,I35="N/A")),"Type 2",IF(OR(AND('Test Sample Data'!M35&gt;=30,'Control Sample Data'!M35&lt;=30),AND('Test Sample Data'!M35&lt;=30,'Control Sample Data'!M35&gt;=30)),"Type 1","OKAY")))</f>
        <v>OKAY</v>
      </c>
    </row>
    <row r="36" ht="15" customHeight="1" spans="1:10">
      <c r="A36" s="99" t="str">
        <f>'Gene Table'!D36</f>
        <v>hsa-miR-203</v>
      </c>
      <c r="B36" s="100" t="s">
        <v>139</v>
      </c>
      <c r="C36" s="101" t="str">
        <f>Calculations!BO37</f>
        <v>N/A</v>
      </c>
      <c r="D36" s="101" t="str">
        <f>Calculations!BP37</f>
        <v>N/A</v>
      </c>
      <c r="E36" s="102" t="str">
        <f t="shared" si="3"/>
        <v>N/A</v>
      </c>
      <c r="F36" s="102" t="str">
        <f t="shared" si="1"/>
        <v>N/A</v>
      </c>
      <c r="G36" s="101" t="str">
        <f t="shared" si="5"/>
        <v>N/A</v>
      </c>
      <c r="H36" s="103" t="str">
        <f>IF(OR(COUNT(Calculations!BS37:CB37)&lt;3,COUNT(Calculations!CC37:CL37)&lt;3),"N/A",IF(ISERROR(TTEST(Calculations!CC37:CL37,Calculations!BS37:CB37,2,2)),"N/A",TTEST(Calculations!CC37:CL37,Calculations!BS37:CB37,2,2)))</f>
        <v>N/A</v>
      </c>
      <c r="I36" s="101" t="str">
        <f t="shared" si="0"/>
        <v>N/A</v>
      </c>
      <c r="J36" s="105" t="str">
        <f>IF(AND('Test Sample Data'!M36&gt;=35,'Control Sample Data'!M36&gt;=35),"Type 3",IF(AND('Test Sample Data'!M36&gt;=30,'Control Sample Data'!M36&gt;=30,OR(H36&gt;=0.05,I36="N/A")),"Type 2",IF(OR(AND('Test Sample Data'!M36&gt;=30,'Control Sample Data'!M36&lt;=30),AND('Test Sample Data'!M36&lt;=30,'Control Sample Data'!M36&gt;=30)),"Type 1","OKAY")))</f>
        <v>OKAY</v>
      </c>
    </row>
    <row r="37" ht="15" customHeight="1" spans="1:10">
      <c r="A37" s="99" t="str">
        <f>'Gene Table'!D37</f>
        <v>hsa-miR-365a-3p</v>
      </c>
      <c r="B37" s="100" t="s">
        <v>143</v>
      </c>
      <c r="C37" s="101" t="str">
        <f>Calculations!BO38</f>
        <v>N/A</v>
      </c>
      <c r="D37" s="101" t="str">
        <f>Calculations!BP38</f>
        <v>N/A</v>
      </c>
      <c r="E37" s="102" t="str">
        <f t="shared" si="3"/>
        <v>N/A</v>
      </c>
      <c r="F37" s="102" t="str">
        <f t="shared" si="1"/>
        <v>N/A</v>
      </c>
      <c r="G37" s="101" t="str">
        <f t="shared" si="5"/>
        <v>N/A</v>
      </c>
      <c r="H37" s="103" t="str">
        <f>IF(OR(COUNT(Calculations!BS38:CB38)&lt;3,COUNT(Calculations!CC38:CL38)&lt;3),"N/A",IF(ISERROR(TTEST(Calculations!CC38:CL38,Calculations!BS38:CB38,2,2)),"N/A",TTEST(Calculations!CC38:CL38,Calculations!BS38:CB38,2,2)))</f>
        <v>N/A</v>
      </c>
      <c r="I37" s="101" t="str">
        <f t="shared" si="0"/>
        <v>N/A</v>
      </c>
      <c r="J37" s="105" t="str">
        <f>IF(AND('Test Sample Data'!M37&gt;=35,'Control Sample Data'!M37&gt;=35),"Type 3",IF(AND('Test Sample Data'!M37&gt;=30,'Control Sample Data'!M37&gt;=30,OR(H37&gt;=0.05,I37="N/A")),"Type 2",IF(OR(AND('Test Sample Data'!M37&gt;=30,'Control Sample Data'!M37&lt;=30),AND('Test Sample Data'!M37&lt;=30,'Control Sample Data'!M37&gt;=30)),"Type 1","OKAY")))</f>
        <v>OKAY</v>
      </c>
    </row>
    <row r="38" ht="15" customHeight="1" spans="1:10">
      <c r="A38" s="99" t="str">
        <f>'Gene Table'!D38</f>
        <v>hsa-miR-222-3p</v>
      </c>
      <c r="B38" s="100" t="s">
        <v>147</v>
      </c>
      <c r="C38" s="101" t="str">
        <f>Calculations!BO39</f>
        <v>N/A</v>
      </c>
      <c r="D38" s="101" t="str">
        <f>Calculations!BP39</f>
        <v>N/A</v>
      </c>
      <c r="E38" s="102" t="str">
        <f t="shared" si="3"/>
        <v>N/A</v>
      </c>
      <c r="F38" s="102" t="str">
        <f t="shared" si="1"/>
        <v>N/A</v>
      </c>
      <c r="G38" s="101" t="str">
        <f t="shared" si="5"/>
        <v>N/A</v>
      </c>
      <c r="H38" s="103" t="str">
        <f>IF(OR(COUNT(Calculations!BS39:CB39)&lt;3,COUNT(Calculations!CC39:CL39)&lt;3),"N/A",IF(ISERROR(TTEST(Calculations!CC39:CL39,Calculations!BS39:CB39,2,2)),"N/A",TTEST(Calculations!CC39:CL39,Calculations!BS39:CB39,2,2)))</f>
        <v>N/A</v>
      </c>
      <c r="I38" s="101" t="str">
        <f t="shared" si="0"/>
        <v>N/A</v>
      </c>
      <c r="J38" s="105" t="str">
        <f>IF(AND('Test Sample Data'!M38&gt;=35,'Control Sample Data'!M38&gt;=35),"Type 3",IF(AND('Test Sample Data'!M38&gt;=30,'Control Sample Data'!M38&gt;=30,OR(H38&gt;=0.05,I38="N/A")),"Type 2",IF(OR(AND('Test Sample Data'!M38&gt;=30,'Control Sample Data'!M38&lt;=30),AND('Test Sample Data'!M38&lt;=30,'Control Sample Data'!M38&gt;=30)),"Type 1","OKAY")))</f>
        <v>OKAY</v>
      </c>
    </row>
    <row r="39" ht="15" customHeight="1" spans="1:10">
      <c r="A39" s="99" t="str">
        <f>'Gene Table'!D39</f>
        <v>hsa-miR-381</v>
      </c>
      <c r="B39" s="100" t="s">
        <v>151</v>
      </c>
      <c r="C39" s="101" t="str">
        <f>Calculations!BO40</f>
        <v>N/A</v>
      </c>
      <c r="D39" s="101" t="str">
        <f>Calculations!BP40</f>
        <v>N/A</v>
      </c>
      <c r="E39" s="102" t="str">
        <f t="shared" si="3"/>
        <v>N/A</v>
      </c>
      <c r="F39" s="102" t="str">
        <f t="shared" si="1"/>
        <v>N/A</v>
      </c>
      <c r="G39" s="101" t="str">
        <f t="shared" si="5"/>
        <v>N/A</v>
      </c>
      <c r="H39" s="103" t="str">
        <f>IF(OR(COUNT(Calculations!BS40:CB40)&lt;3,COUNT(Calculations!CC40:CL40)&lt;3),"N/A",IF(ISERROR(TTEST(Calculations!CC40:CL40,Calculations!BS40:CB40,2,2)),"N/A",TTEST(Calculations!CC40:CL40,Calculations!BS40:CB40,2,2)))</f>
        <v>N/A</v>
      </c>
      <c r="I39" s="101" t="str">
        <f t="shared" si="0"/>
        <v>N/A</v>
      </c>
      <c r="J39" s="105" t="str">
        <f>IF(AND('Test Sample Data'!M39&gt;=35,'Control Sample Data'!M39&gt;=35),"Type 3",IF(AND('Test Sample Data'!M39&gt;=30,'Control Sample Data'!M39&gt;=30,OR(H39&gt;=0.05,I39="N/A")),"Type 2",IF(OR(AND('Test Sample Data'!M39&gt;=30,'Control Sample Data'!M39&lt;=30),AND('Test Sample Data'!M39&lt;=30,'Control Sample Data'!M39&gt;=30)),"Type 1","OKAY")))</f>
        <v>OKAY</v>
      </c>
    </row>
    <row r="40" ht="15" customHeight="1" spans="1:10">
      <c r="A40" s="99" t="str">
        <f>'Gene Table'!D40</f>
        <v>hsa-miR-495</v>
      </c>
      <c r="B40" s="100" t="s">
        <v>155</v>
      </c>
      <c r="C40" s="101" t="str">
        <f>Calculations!BO41</f>
        <v>N/A</v>
      </c>
      <c r="D40" s="101" t="str">
        <f>Calculations!BP41</f>
        <v>N/A</v>
      </c>
      <c r="E40" s="102" t="str">
        <f t="shared" si="3"/>
        <v>N/A</v>
      </c>
      <c r="F40" s="102" t="str">
        <f t="shared" si="1"/>
        <v>N/A</v>
      </c>
      <c r="G40" s="101" t="str">
        <f t="shared" si="5"/>
        <v>N/A</v>
      </c>
      <c r="H40" s="103" t="str">
        <f>IF(OR(COUNT(Calculations!BS41:CB41)&lt;3,COUNT(Calculations!CC41:CL41)&lt;3),"N/A",IF(ISERROR(TTEST(Calculations!CC41:CL41,Calculations!BS41:CB41,2,2)),"N/A",TTEST(Calculations!CC41:CL41,Calculations!BS41:CB41,2,2)))</f>
        <v>N/A</v>
      </c>
      <c r="I40" s="101" t="str">
        <f t="shared" si="0"/>
        <v>N/A</v>
      </c>
      <c r="J40" s="105" t="str">
        <f>IF(AND('Test Sample Data'!M40&gt;=35,'Control Sample Data'!M40&gt;=35),"Type 3",IF(AND('Test Sample Data'!M40&gt;=30,'Control Sample Data'!M40&gt;=30,OR(H40&gt;=0.05,I40="N/A")),"Type 2",IF(OR(AND('Test Sample Data'!M40&gt;=30,'Control Sample Data'!M40&lt;=30),AND('Test Sample Data'!M40&lt;=30,'Control Sample Data'!M40&gt;=30)),"Type 1","OKAY")))</f>
        <v>OKAY</v>
      </c>
    </row>
    <row r="41" ht="15" customHeight="1" spans="1:10">
      <c r="A41" s="99" t="str">
        <f>'Gene Table'!D41</f>
        <v>hsa-miR-299-5p</v>
      </c>
      <c r="B41" s="100" t="s">
        <v>159</v>
      </c>
      <c r="C41" s="101" t="str">
        <f>Calculations!BO42</f>
        <v>N/A</v>
      </c>
      <c r="D41" s="101" t="str">
        <f>Calculations!BP42</f>
        <v>N/A</v>
      </c>
      <c r="E41" s="102" t="str">
        <f t="shared" si="3"/>
        <v>N/A</v>
      </c>
      <c r="F41" s="102" t="str">
        <f t="shared" si="1"/>
        <v>N/A</v>
      </c>
      <c r="G41" s="101" t="str">
        <f t="shared" si="5"/>
        <v>N/A</v>
      </c>
      <c r="H41" s="103" t="str">
        <f>IF(OR(COUNT(Calculations!BS42:CB42)&lt;3,COUNT(Calculations!CC42:CL42)&lt;3),"N/A",IF(ISERROR(TTEST(Calculations!CC42:CL42,Calculations!BS42:CB42,2,2)),"N/A",TTEST(Calculations!CC42:CL42,Calculations!BS42:CB42,2,2)))</f>
        <v>N/A</v>
      </c>
      <c r="I41" s="101" t="str">
        <f t="shared" si="0"/>
        <v>N/A</v>
      </c>
      <c r="J41" s="105" t="str">
        <f>IF(AND('Test Sample Data'!M41&gt;=35,'Control Sample Data'!M41&gt;=35),"Type 3",IF(AND('Test Sample Data'!M41&gt;=30,'Control Sample Data'!M41&gt;=30,OR(H41&gt;=0.05,I41="N/A")),"Type 2",IF(OR(AND('Test Sample Data'!M41&gt;=30,'Control Sample Data'!M41&lt;=30),AND('Test Sample Data'!M41&lt;=30,'Control Sample Data'!M41&gt;=30)),"Type 1","OKAY")))</f>
        <v>OKAY</v>
      </c>
    </row>
    <row r="42" ht="15" customHeight="1" spans="1:10">
      <c r="A42" s="99" t="str">
        <f>'Gene Table'!D42</f>
        <v>hsa-miR-155-5p</v>
      </c>
      <c r="B42" s="100" t="s">
        <v>163</v>
      </c>
      <c r="C42" s="101" t="str">
        <f>Calculations!BO43</f>
        <v>N/A</v>
      </c>
      <c r="D42" s="101" t="str">
        <f>Calculations!BP43</f>
        <v>N/A</v>
      </c>
      <c r="E42" s="102" t="str">
        <f t="shared" si="3"/>
        <v>N/A</v>
      </c>
      <c r="F42" s="102" t="str">
        <f t="shared" si="1"/>
        <v>N/A</v>
      </c>
      <c r="G42" s="101" t="str">
        <f t="shared" si="5"/>
        <v>N/A</v>
      </c>
      <c r="H42" s="103" t="str">
        <f>IF(OR(COUNT(Calculations!BS43:CB43)&lt;3,COUNT(Calculations!CC43:CL43)&lt;3),"N/A",IF(ISERROR(TTEST(Calculations!CC43:CL43,Calculations!BS43:CB43,2,2)),"N/A",TTEST(Calculations!CC43:CL43,Calculations!BS43:CB43,2,2)))</f>
        <v>N/A</v>
      </c>
      <c r="I42" s="101" t="str">
        <f t="shared" si="0"/>
        <v>N/A</v>
      </c>
      <c r="J42" s="105" t="str">
        <f>IF(AND('Test Sample Data'!M42&gt;=35,'Control Sample Data'!M42&gt;=35),"Type 3",IF(AND('Test Sample Data'!M42&gt;=30,'Control Sample Data'!M42&gt;=30,OR(H42&gt;=0.05,I42="N/A")),"Type 2",IF(OR(AND('Test Sample Data'!M42&gt;=30,'Control Sample Data'!M42&lt;=30),AND('Test Sample Data'!M42&lt;=30,'Control Sample Data'!M42&gt;=30)),"Type 1","OKAY")))</f>
        <v>OKAY</v>
      </c>
    </row>
    <row r="43" ht="15" customHeight="1" spans="1:10">
      <c r="A43" s="99" t="str">
        <f>'Gene Table'!D43</f>
        <v>hsa-miR-608</v>
      </c>
      <c r="B43" s="100" t="s">
        <v>167</v>
      </c>
      <c r="C43" s="101" t="str">
        <f>Calculations!BO44</f>
        <v>N/A</v>
      </c>
      <c r="D43" s="101" t="str">
        <f>Calculations!BP44</f>
        <v>N/A</v>
      </c>
      <c r="E43" s="102" t="str">
        <f t="shared" si="3"/>
        <v>N/A</v>
      </c>
      <c r="F43" s="102" t="str">
        <f t="shared" si="1"/>
        <v>N/A</v>
      </c>
      <c r="G43" s="101" t="str">
        <f t="shared" si="5"/>
        <v>N/A</v>
      </c>
      <c r="H43" s="103" t="str">
        <f>IF(OR(COUNT(Calculations!BS44:CB44)&lt;3,COUNT(Calculations!CC44:CL44)&lt;3),"N/A",IF(ISERROR(TTEST(Calculations!CC44:CL44,Calculations!BS44:CB44,2,2)),"N/A",TTEST(Calculations!CC44:CL44,Calculations!BS44:CB44,2,2)))</f>
        <v>N/A</v>
      </c>
      <c r="I43" s="101" t="str">
        <f t="shared" si="0"/>
        <v>N/A</v>
      </c>
      <c r="J43" s="105" t="str">
        <f>IF(AND('Test Sample Data'!M43&gt;=35,'Control Sample Data'!M43&gt;=35),"Type 3",IF(AND('Test Sample Data'!M43&gt;=30,'Control Sample Data'!M43&gt;=30,OR(H43&gt;=0.05,I43="N/A")),"Type 2",IF(OR(AND('Test Sample Data'!M43&gt;=30,'Control Sample Data'!M43&lt;=30),AND('Test Sample Data'!M43&lt;=30,'Control Sample Data'!M43&gt;=30)),"Type 1","OKAY")))</f>
        <v>OKAY</v>
      </c>
    </row>
    <row r="44" ht="15" customHeight="1" spans="1:10">
      <c r="A44" s="99" t="str">
        <f>'Gene Table'!D44</f>
        <v>hsa-miR-362-5p</v>
      </c>
      <c r="B44" s="100" t="s">
        <v>171</v>
      </c>
      <c r="C44" s="101" t="str">
        <f>Calculations!BO45</f>
        <v>N/A</v>
      </c>
      <c r="D44" s="101" t="str">
        <f>Calculations!BP45</f>
        <v>N/A</v>
      </c>
      <c r="E44" s="102" t="str">
        <f t="shared" si="3"/>
        <v>N/A</v>
      </c>
      <c r="F44" s="102" t="str">
        <f t="shared" si="1"/>
        <v>N/A</v>
      </c>
      <c r="G44" s="101" t="str">
        <f t="shared" si="5"/>
        <v>N/A</v>
      </c>
      <c r="H44" s="103" t="str">
        <f>IF(OR(COUNT(Calculations!BS45:CB45)&lt;3,COUNT(Calculations!CC45:CL45)&lt;3),"N/A",IF(ISERROR(TTEST(Calculations!CC45:CL45,Calculations!BS45:CB45,2,2)),"N/A",TTEST(Calculations!CC45:CL45,Calculations!BS45:CB45,2,2)))</f>
        <v>N/A</v>
      </c>
      <c r="I44" s="101" t="str">
        <f t="shared" si="0"/>
        <v>N/A</v>
      </c>
      <c r="J44" s="105" t="str">
        <f>IF(AND('Test Sample Data'!M44&gt;=35,'Control Sample Data'!M44&gt;=35),"Type 3",IF(AND('Test Sample Data'!M44&gt;=30,'Control Sample Data'!M44&gt;=30,OR(H44&gt;=0.05,I44="N/A")),"Type 2",IF(OR(AND('Test Sample Data'!M44&gt;=30,'Control Sample Data'!M44&lt;=30),AND('Test Sample Data'!M44&lt;=30,'Control Sample Data'!M44&gt;=30)),"Type 1","OKAY")))</f>
        <v>OKAY</v>
      </c>
    </row>
    <row r="45" ht="15" customHeight="1" spans="1:10">
      <c r="A45" s="99" t="str">
        <f>'Gene Table'!D45</f>
        <v>hsa-miR-642a-5p</v>
      </c>
      <c r="B45" s="100" t="s">
        <v>175</v>
      </c>
      <c r="C45" s="101" t="str">
        <f>Calculations!BO46</f>
        <v>N/A</v>
      </c>
      <c r="D45" s="101" t="str">
        <f>Calculations!BP46</f>
        <v>N/A</v>
      </c>
      <c r="E45" s="102" t="str">
        <f t="shared" si="3"/>
        <v>N/A</v>
      </c>
      <c r="F45" s="102" t="str">
        <f t="shared" si="1"/>
        <v>N/A</v>
      </c>
      <c r="G45" s="101" t="str">
        <f t="shared" si="5"/>
        <v>N/A</v>
      </c>
      <c r="H45" s="103" t="str">
        <f>IF(OR(COUNT(Calculations!BS46:CB46)&lt;3,COUNT(Calculations!CC46:CL46)&lt;3),"N/A",IF(ISERROR(TTEST(Calculations!CC46:CL46,Calculations!BS46:CB46,2,2)),"N/A",TTEST(Calculations!CC46:CL46,Calculations!BS46:CB46,2,2)))</f>
        <v>N/A</v>
      </c>
      <c r="I45" s="101" t="str">
        <f t="shared" si="0"/>
        <v>N/A</v>
      </c>
      <c r="J45" s="105" t="str">
        <f>IF(AND('Test Sample Data'!M45&gt;=35,'Control Sample Data'!M45&gt;=35),"Type 3",IF(AND('Test Sample Data'!M45&gt;=30,'Control Sample Data'!M45&gt;=30,OR(H45&gt;=0.05,I45="N/A")),"Type 2",IF(OR(AND('Test Sample Data'!M45&gt;=30,'Control Sample Data'!M45&lt;=30),AND('Test Sample Data'!M45&lt;=30,'Control Sample Data'!M45&gt;=30)),"Type 1","OKAY")))</f>
        <v>OKAY</v>
      </c>
    </row>
    <row r="46" ht="15" customHeight="1" spans="1:10">
      <c r="A46" s="99" t="str">
        <f>'Gene Table'!D46</f>
        <v>hsa-miR-127-5p</v>
      </c>
      <c r="B46" s="100" t="s">
        <v>179</v>
      </c>
      <c r="C46" s="101" t="str">
        <f>Calculations!BO47</f>
        <v>N/A</v>
      </c>
      <c r="D46" s="101" t="str">
        <f>Calculations!BP47</f>
        <v>N/A</v>
      </c>
      <c r="E46" s="102" t="str">
        <f t="shared" si="3"/>
        <v>N/A</v>
      </c>
      <c r="F46" s="102" t="str">
        <f t="shared" si="1"/>
        <v>N/A</v>
      </c>
      <c r="G46" s="101" t="str">
        <f t="shared" si="5"/>
        <v>N/A</v>
      </c>
      <c r="H46" s="103" t="str">
        <f>IF(OR(COUNT(Calculations!BS47:CB47)&lt;3,COUNT(Calculations!CC47:CL47)&lt;3),"N/A",IF(ISERROR(TTEST(Calculations!CC47:CL47,Calculations!BS47:CB47,2,2)),"N/A",TTEST(Calculations!CC47:CL47,Calculations!BS47:CB47,2,2)))</f>
        <v>N/A</v>
      </c>
      <c r="I46" s="101" t="str">
        <f t="shared" si="0"/>
        <v>N/A</v>
      </c>
      <c r="J46" s="105" t="str">
        <f>IF(AND('Test Sample Data'!M46&gt;=35,'Control Sample Data'!M46&gt;=35),"Type 3",IF(AND('Test Sample Data'!M46&gt;=30,'Control Sample Data'!M46&gt;=30,OR(H46&gt;=0.05,I46="N/A")),"Type 2",IF(OR(AND('Test Sample Data'!M46&gt;=30,'Control Sample Data'!M46&lt;=30),AND('Test Sample Data'!M46&lt;=30,'Control Sample Data'!M46&gt;=30)),"Type 1","OKAY")))</f>
        <v>OKAY</v>
      </c>
    </row>
    <row r="47" ht="15" customHeight="1" spans="1:10">
      <c r="A47" s="99" t="str">
        <f>'Gene Table'!D47</f>
        <v>hsa-miR-369-5p</v>
      </c>
      <c r="B47" s="100" t="s">
        <v>183</v>
      </c>
      <c r="C47" s="101" t="str">
        <f>Calculations!BO48</f>
        <v>N/A</v>
      </c>
      <c r="D47" s="101" t="str">
        <f>Calculations!BP48</f>
        <v>N/A</v>
      </c>
      <c r="E47" s="102" t="str">
        <f t="shared" si="3"/>
        <v>N/A</v>
      </c>
      <c r="F47" s="102" t="str">
        <f t="shared" si="1"/>
        <v>N/A</v>
      </c>
      <c r="G47" s="101" t="str">
        <f t="shared" si="5"/>
        <v>N/A</v>
      </c>
      <c r="H47" s="103" t="str">
        <f>IF(OR(COUNT(Calculations!BS48:CB48)&lt;3,COUNT(Calculations!CC48:CL48)&lt;3),"N/A",IF(ISERROR(TTEST(Calculations!CC48:CL48,Calculations!BS48:CB48,2,2)),"N/A",TTEST(Calculations!CC48:CL48,Calculations!BS48:CB48,2,2)))</f>
        <v>N/A</v>
      </c>
      <c r="I47" s="101" t="str">
        <f t="shared" si="0"/>
        <v>N/A</v>
      </c>
      <c r="J47" s="105" t="str">
        <f>IF(AND('Test Sample Data'!M47&gt;=35,'Control Sample Data'!M47&gt;=35),"Type 3",IF(AND('Test Sample Data'!M47&gt;=30,'Control Sample Data'!M47&gt;=30,OR(H47&gt;=0.05,I47="N/A")),"Type 2",IF(OR(AND('Test Sample Data'!M47&gt;=30,'Control Sample Data'!M47&lt;=30),AND('Test Sample Data'!M47&lt;=30,'Control Sample Data'!M47&gt;=30)),"Type 1","OKAY")))</f>
        <v>OKAY</v>
      </c>
    </row>
    <row r="48" ht="15" customHeight="1" spans="1:10">
      <c r="A48" s="99" t="str">
        <f>'Gene Table'!D48</f>
        <v>hsa-miR-422a</v>
      </c>
      <c r="B48" s="100" t="s">
        <v>187</v>
      </c>
      <c r="C48" s="101" t="str">
        <f>Calculations!BO49</f>
        <v>N/A</v>
      </c>
      <c r="D48" s="101" t="str">
        <f>Calculations!BP49</f>
        <v>N/A</v>
      </c>
      <c r="E48" s="102" t="str">
        <f t="shared" si="3"/>
        <v>N/A</v>
      </c>
      <c r="F48" s="102" t="str">
        <f t="shared" si="1"/>
        <v>N/A</v>
      </c>
      <c r="G48" s="101" t="str">
        <f t="shared" si="5"/>
        <v>N/A</v>
      </c>
      <c r="H48" s="103" t="str">
        <f>IF(OR(COUNT(Calculations!BS49:CB49)&lt;3,COUNT(Calculations!CC49:CL49)&lt;3),"N/A",IF(ISERROR(TTEST(Calculations!CC49:CL49,Calculations!BS49:CB49,2,2)),"N/A",TTEST(Calculations!CC49:CL49,Calculations!BS49:CB49,2,2)))</f>
        <v>N/A</v>
      </c>
      <c r="I48" s="101" t="str">
        <f t="shared" si="0"/>
        <v>N/A</v>
      </c>
      <c r="J48" s="105" t="str">
        <f>IF(AND('Test Sample Data'!M48&gt;=35,'Control Sample Data'!M48&gt;=35),"Type 3",IF(AND('Test Sample Data'!M48&gt;=30,'Control Sample Data'!M48&gt;=30,OR(H48&gt;=0.05,I48="N/A")),"Type 2",IF(OR(AND('Test Sample Data'!M48&gt;=30,'Control Sample Data'!M48&lt;=30),AND('Test Sample Data'!M48&lt;=30,'Control Sample Data'!M48&gt;=30)),"Type 1","OKAY")))</f>
        <v>OKAY</v>
      </c>
    </row>
    <row r="49" ht="15" customHeight="1" spans="1:10">
      <c r="A49" s="99" t="str">
        <f>'Gene Table'!D49</f>
        <v>hsa-miR-494</v>
      </c>
      <c r="B49" s="100" t="s">
        <v>191</v>
      </c>
      <c r="C49" s="101" t="str">
        <f>Calculations!BO50</f>
        <v>N/A</v>
      </c>
      <c r="D49" s="101" t="str">
        <f>Calculations!BP50</f>
        <v>N/A</v>
      </c>
      <c r="E49" s="102" t="str">
        <f t="shared" si="3"/>
        <v>N/A</v>
      </c>
      <c r="F49" s="102" t="str">
        <f t="shared" si="1"/>
        <v>N/A</v>
      </c>
      <c r="G49" s="101" t="str">
        <f t="shared" si="5"/>
        <v>N/A</v>
      </c>
      <c r="H49" s="103" t="str">
        <f>IF(OR(COUNT(Calculations!BS50:CB50)&lt;3,COUNT(Calculations!CC50:CL50)&lt;3),"N/A",IF(ISERROR(TTEST(Calculations!CC50:CL50,Calculations!BS50:CB50,2,2)),"N/A",TTEST(Calculations!CC50:CL50,Calculations!BS50:CB50,2,2)))</f>
        <v>N/A</v>
      </c>
      <c r="I49" s="101" t="str">
        <f t="shared" si="0"/>
        <v>N/A</v>
      </c>
      <c r="J49" s="105" t="str">
        <f>IF(AND('Test Sample Data'!M49&gt;=35,'Control Sample Data'!M49&gt;=35),"Type 3",IF(AND('Test Sample Data'!M49&gt;=30,'Control Sample Data'!M49&gt;=30,OR(H49&gt;=0.05,I49="N/A")),"Type 2",IF(OR(AND('Test Sample Data'!M49&gt;=30,'Control Sample Data'!M49&lt;=30),AND('Test Sample Data'!M49&lt;=30,'Control Sample Data'!M49&gt;=30)),"Type 1","OKAY")))</f>
        <v>OKAY</v>
      </c>
    </row>
    <row r="50" ht="15" customHeight="1" spans="1:10">
      <c r="A50" s="99" t="str">
        <f>'Gene Table'!D50</f>
        <v>hsa-miR-184</v>
      </c>
      <c r="B50" s="100" t="s">
        <v>195</v>
      </c>
      <c r="C50" s="101" t="str">
        <f>Calculations!BO51</f>
        <v>N/A</v>
      </c>
      <c r="D50" s="101" t="str">
        <f>Calculations!BP51</f>
        <v>N/A</v>
      </c>
      <c r="E50" s="102" t="str">
        <f t="shared" si="3"/>
        <v>N/A</v>
      </c>
      <c r="F50" s="102" t="str">
        <f t="shared" si="1"/>
        <v>N/A</v>
      </c>
      <c r="G50" s="101" t="str">
        <f t="shared" si="5"/>
        <v>N/A</v>
      </c>
      <c r="H50" s="103" t="str">
        <f>IF(OR(COUNT(Calculations!BS51:CB51)&lt;3,COUNT(Calculations!CC51:CL51)&lt;3),"N/A",IF(ISERROR(TTEST(Calculations!CC51:CL51,Calculations!BS51:CB51,2,2)),"N/A",TTEST(Calculations!CC51:CL51,Calculations!BS51:CB51,2,2)))</f>
        <v>N/A</v>
      </c>
      <c r="I50" s="101" t="str">
        <f t="shared" si="0"/>
        <v>N/A</v>
      </c>
      <c r="J50" s="105" t="str">
        <f>IF(AND('Test Sample Data'!M50&gt;=35,'Control Sample Data'!M50&gt;=35),"Type 3",IF(AND('Test Sample Data'!M50&gt;=30,'Control Sample Data'!M50&gt;=30,OR(H50&gt;=0.05,I50="N/A")),"Type 2",IF(OR(AND('Test Sample Data'!M50&gt;=30,'Control Sample Data'!M50&lt;=30),AND('Test Sample Data'!M50&lt;=30,'Control Sample Data'!M50&gt;=30)),"Type 1","OKAY")))</f>
        <v>OKAY</v>
      </c>
    </row>
    <row r="51" ht="15" customHeight="1" spans="1:10">
      <c r="A51" s="99" t="str">
        <f>'Gene Table'!D51</f>
        <v>hsa-miR-622</v>
      </c>
      <c r="B51" s="100" t="s">
        <v>199</v>
      </c>
      <c r="C51" s="101" t="str">
        <f>Calculations!BO52</f>
        <v>N/A</v>
      </c>
      <c r="D51" s="101" t="str">
        <f>Calculations!BP52</f>
        <v>N/A</v>
      </c>
      <c r="E51" s="102" t="str">
        <f t="shared" si="3"/>
        <v>N/A</v>
      </c>
      <c r="F51" s="102" t="str">
        <f t="shared" si="1"/>
        <v>N/A</v>
      </c>
      <c r="G51" s="101" t="str">
        <f t="shared" si="5"/>
        <v>N/A</v>
      </c>
      <c r="H51" s="103" t="str">
        <f>IF(OR(COUNT(Calculations!BS52:CB52)&lt;3,COUNT(Calculations!CC52:CL52)&lt;3),"N/A",IF(ISERROR(TTEST(Calculations!CC52:CL52,Calculations!BS52:CB52,2,2)),"N/A",TTEST(Calculations!CC52:CL52,Calculations!BS52:CB52,2,2)))</f>
        <v>N/A</v>
      </c>
      <c r="I51" s="101" t="str">
        <f t="shared" si="0"/>
        <v>N/A</v>
      </c>
      <c r="J51" s="105" t="str">
        <f>IF(AND('Test Sample Data'!M51&gt;=35,'Control Sample Data'!M51&gt;=35),"Type 3",IF(AND('Test Sample Data'!M51&gt;=30,'Control Sample Data'!M51&gt;=30,OR(H51&gt;=0.05,I51="N/A")),"Type 2",IF(OR(AND('Test Sample Data'!M51&gt;=30,'Control Sample Data'!M51&lt;=30),AND('Test Sample Data'!M51&lt;=30,'Control Sample Data'!M51&gt;=30)),"Type 1","OKAY")))</f>
        <v>OKAY</v>
      </c>
    </row>
    <row r="52" ht="15" customHeight="1" spans="1:10">
      <c r="A52" s="99" t="str">
        <f>'Gene Table'!D52</f>
        <v>hsa-miR-500a-5p</v>
      </c>
      <c r="B52" s="100" t="s">
        <v>203</v>
      </c>
      <c r="C52" s="101" t="str">
        <f>Calculations!BO53</f>
        <v>N/A</v>
      </c>
      <c r="D52" s="101" t="str">
        <f>Calculations!BP53</f>
        <v>N/A</v>
      </c>
      <c r="E52" s="102" t="str">
        <f t="shared" si="3"/>
        <v>N/A</v>
      </c>
      <c r="F52" s="102" t="str">
        <f t="shared" si="1"/>
        <v>N/A</v>
      </c>
      <c r="G52" s="101" t="str">
        <f t="shared" si="5"/>
        <v>N/A</v>
      </c>
      <c r="H52" s="103" t="str">
        <f>IF(OR(COUNT(Calculations!BS53:CB53)&lt;3,COUNT(Calculations!CC53:CL53)&lt;3),"N/A",IF(ISERROR(TTEST(Calculations!CC53:CL53,Calculations!BS53:CB53,2,2)),"N/A",TTEST(Calculations!CC53:CL53,Calculations!BS53:CB53,2,2)))</f>
        <v>N/A</v>
      </c>
      <c r="I52" s="101" t="str">
        <f t="shared" si="0"/>
        <v>N/A</v>
      </c>
      <c r="J52" s="105" t="str">
        <f>IF(AND('Test Sample Data'!M52&gt;=35,'Control Sample Data'!M52&gt;=35),"Type 3",IF(AND('Test Sample Data'!M52&gt;=30,'Control Sample Data'!M52&gt;=30,OR(H52&gt;=0.05,I52="N/A")),"Type 2",IF(OR(AND('Test Sample Data'!M52&gt;=30,'Control Sample Data'!M52&lt;=30),AND('Test Sample Data'!M52&lt;=30,'Control Sample Data'!M52&gt;=30)),"Type 1","OKAY")))</f>
        <v>OKAY</v>
      </c>
    </row>
    <row r="53" ht="15" customHeight="1" spans="1:10">
      <c r="A53" s="99" t="str">
        <f>'Gene Table'!D53</f>
        <v>hsa-miR-516a-5p</v>
      </c>
      <c r="B53" s="100" t="s">
        <v>207</v>
      </c>
      <c r="C53" s="101" t="str">
        <f>Calculations!BO54</f>
        <v>N/A</v>
      </c>
      <c r="D53" s="101" t="str">
        <f>Calculations!BP54</f>
        <v>N/A</v>
      </c>
      <c r="E53" s="102" t="str">
        <f t="shared" si="3"/>
        <v>N/A</v>
      </c>
      <c r="F53" s="102" t="str">
        <f t="shared" si="1"/>
        <v>N/A</v>
      </c>
      <c r="G53" s="101" t="str">
        <f t="shared" si="5"/>
        <v>N/A</v>
      </c>
      <c r="H53" s="103" t="str">
        <f>IF(OR(COUNT(Calculations!BS54:CB54)&lt;3,COUNT(Calculations!CC54:CL54)&lt;3),"N/A",IF(ISERROR(TTEST(Calculations!CC54:CL54,Calculations!BS54:CB54,2,2)),"N/A",TTEST(Calculations!CC54:CL54,Calculations!BS54:CB54,2,2)))</f>
        <v>N/A</v>
      </c>
      <c r="I53" s="101" t="str">
        <f t="shared" si="0"/>
        <v>N/A</v>
      </c>
      <c r="J53" s="105" t="str">
        <f>IF(AND('Test Sample Data'!M53&gt;=35,'Control Sample Data'!M53&gt;=35),"Type 3",IF(AND('Test Sample Data'!M53&gt;=30,'Control Sample Data'!M53&gt;=30,OR(H53&gt;=0.05,I53="N/A")),"Type 2",IF(OR(AND('Test Sample Data'!M53&gt;=30,'Control Sample Data'!M53&lt;=30),AND('Test Sample Data'!M53&lt;=30,'Control Sample Data'!M53&gt;=30)),"Type 1","OKAY")))</f>
        <v>OKAY</v>
      </c>
    </row>
    <row r="54" ht="15" customHeight="1" spans="1:10">
      <c r="A54" s="99" t="str">
        <f>'Gene Table'!D54</f>
        <v>hsa-miR-150-5p</v>
      </c>
      <c r="B54" s="100" t="s">
        <v>211</v>
      </c>
      <c r="C54" s="101" t="str">
        <f>Calculations!BO55</f>
        <v>N/A</v>
      </c>
      <c r="D54" s="101" t="str">
        <f>Calculations!BP55</f>
        <v>N/A</v>
      </c>
      <c r="E54" s="102" t="str">
        <f t="shared" si="3"/>
        <v>N/A</v>
      </c>
      <c r="F54" s="102" t="str">
        <f t="shared" si="1"/>
        <v>N/A</v>
      </c>
      <c r="G54" s="101" t="str">
        <f t="shared" si="5"/>
        <v>N/A</v>
      </c>
      <c r="H54" s="103" t="str">
        <f>IF(OR(COUNT(Calculations!BS55:CB55)&lt;3,COUNT(Calculations!CC55:CL55)&lt;3),"N/A",IF(ISERROR(TTEST(Calculations!CC55:CL55,Calculations!BS55:CB55,2,2)),"N/A",TTEST(Calculations!CC55:CL55,Calculations!BS55:CB55,2,2)))</f>
        <v>N/A</v>
      </c>
      <c r="I54" s="101" t="str">
        <f t="shared" si="0"/>
        <v>N/A</v>
      </c>
      <c r="J54" s="105" t="str">
        <f>IF(AND('Test Sample Data'!M54&gt;=35,'Control Sample Data'!M54&gt;=35),"Type 3",IF(AND('Test Sample Data'!M54&gt;=30,'Control Sample Data'!M54&gt;=30,OR(H54&gt;=0.05,I54="N/A")),"Type 2",IF(OR(AND('Test Sample Data'!M54&gt;=30,'Control Sample Data'!M54&lt;=30),AND('Test Sample Data'!M54&lt;=30,'Control Sample Data'!M54&gt;=30)),"Type 1","OKAY")))</f>
        <v>OKAY</v>
      </c>
    </row>
    <row r="55" ht="15" customHeight="1" spans="1:10">
      <c r="A55" s="99" t="str">
        <f>'Gene Table'!D55</f>
        <v>hsa-miR-23b-3p</v>
      </c>
      <c r="B55" s="100" t="s">
        <v>215</v>
      </c>
      <c r="C55" s="101" t="str">
        <f>Calculations!BO56</f>
        <v>N/A</v>
      </c>
      <c r="D55" s="101" t="str">
        <f>Calculations!BP56</f>
        <v>N/A</v>
      </c>
      <c r="E55" s="102" t="str">
        <f t="shared" si="3"/>
        <v>N/A</v>
      </c>
      <c r="F55" s="102" t="str">
        <f t="shared" si="1"/>
        <v>N/A</v>
      </c>
      <c r="G55" s="101" t="str">
        <f t="shared" si="5"/>
        <v>N/A</v>
      </c>
      <c r="H55" s="103" t="str">
        <f>IF(OR(COUNT(Calculations!BS56:CB56)&lt;3,COUNT(Calculations!CC56:CL56)&lt;3),"N/A",IF(ISERROR(TTEST(Calculations!CC56:CL56,Calculations!BS56:CB56,2,2)),"N/A",TTEST(Calculations!CC56:CL56,Calculations!BS56:CB56,2,2)))</f>
        <v>N/A</v>
      </c>
      <c r="I55" s="101" t="str">
        <f t="shared" si="0"/>
        <v>N/A</v>
      </c>
      <c r="J55" s="105" t="str">
        <f>IF(AND('Test Sample Data'!M55&gt;=35,'Control Sample Data'!M55&gt;=35),"Type 3",IF(AND('Test Sample Data'!M55&gt;=30,'Control Sample Data'!M55&gt;=30,OR(H55&gt;=0.05,I55="N/A")),"Type 2",IF(OR(AND('Test Sample Data'!M55&gt;=30,'Control Sample Data'!M55&lt;=30),AND('Test Sample Data'!M55&lt;=30,'Control Sample Data'!M55&gt;=30)),"Type 1","OKAY")))</f>
        <v>OKAY</v>
      </c>
    </row>
    <row r="56" ht="15" customHeight="1" spans="1:10">
      <c r="A56" s="99" t="str">
        <f>'Gene Table'!D56</f>
        <v>hsa-miR-324-5p</v>
      </c>
      <c r="B56" s="100" t="s">
        <v>219</v>
      </c>
      <c r="C56" s="101" t="str">
        <f>Calculations!BO57</f>
        <v>N/A</v>
      </c>
      <c r="D56" s="101" t="str">
        <f>Calculations!BP57</f>
        <v>N/A</v>
      </c>
      <c r="E56" s="102" t="str">
        <f t="shared" si="3"/>
        <v>N/A</v>
      </c>
      <c r="F56" s="102" t="str">
        <f t="shared" si="1"/>
        <v>N/A</v>
      </c>
      <c r="G56" s="101" t="str">
        <f t="shared" si="5"/>
        <v>N/A</v>
      </c>
      <c r="H56" s="103" t="str">
        <f>IF(OR(COUNT(Calculations!BS57:CB57)&lt;3,COUNT(Calculations!CC57:CL57)&lt;3),"N/A",IF(ISERROR(TTEST(Calculations!CC57:CL57,Calculations!BS57:CB57,2,2)),"N/A",TTEST(Calculations!CC57:CL57,Calculations!BS57:CB57,2,2)))</f>
        <v>N/A</v>
      </c>
      <c r="I56" s="101" t="str">
        <f t="shared" si="0"/>
        <v>N/A</v>
      </c>
      <c r="J56" s="105" t="str">
        <f>IF(AND('Test Sample Data'!M56&gt;=35,'Control Sample Data'!M56&gt;=35),"Type 3",IF(AND('Test Sample Data'!M56&gt;=30,'Control Sample Data'!M56&gt;=30,OR(H56&gt;=0.05,I56="N/A")),"Type 2",IF(OR(AND('Test Sample Data'!M56&gt;=30,'Control Sample Data'!M56&lt;=30),AND('Test Sample Data'!M56&lt;=30,'Control Sample Data'!M56&gt;=30)),"Type 1","OKAY")))</f>
        <v>OKAY</v>
      </c>
    </row>
    <row r="57" ht="15" customHeight="1" spans="1:10">
      <c r="A57" s="99" t="str">
        <f>'Gene Table'!D57</f>
        <v>hsa-miR-382-5p</v>
      </c>
      <c r="B57" s="100" t="s">
        <v>223</v>
      </c>
      <c r="C57" s="101" t="str">
        <f>Calculations!BO58</f>
        <v>N/A</v>
      </c>
      <c r="D57" s="101" t="str">
        <f>Calculations!BP58</f>
        <v>N/A</v>
      </c>
      <c r="E57" s="102" t="str">
        <f t="shared" si="3"/>
        <v>N/A</v>
      </c>
      <c r="F57" s="102" t="str">
        <f t="shared" si="1"/>
        <v>N/A</v>
      </c>
      <c r="G57" s="101" t="str">
        <f t="shared" si="5"/>
        <v>N/A</v>
      </c>
      <c r="H57" s="103" t="str">
        <f>IF(OR(COUNT(Calculations!BS58:CB58)&lt;3,COUNT(Calculations!CC58:CL58)&lt;3),"N/A",IF(ISERROR(TTEST(Calculations!CC58:CL58,Calculations!BS58:CB58,2,2)),"N/A",TTEST(Calculations!CC58:CL58,Calculations!BS58:CB58,2,2)))</f>
        <v>N/A</v>
      </c>
      <c r="I57" s="101" t="str">
        <f t="shared" si="0"/>
        <v>N/A</v>
      </c>
      <c r="J57" s="105" t="str">
        <f>IF(AND('Test Sample Data'!M57&gt;=35,'Control Sample Data'!M57&gt;=35),"Type 3",IF(AND('Test Sample Data'!M57&gt;=30,'Control Sample Data'!M57&gt;=30,OR(H57&gt;=0.05,I57="N/A")),"Type 2",IF(OR(AND('Test Sample Data'!M57&gt;=30,'Control Sample Data'!M57&lt;=30),AND('Test Sample Data'!M57&lt;=30,'Control Sample Data'!M57&gt;=30)),"Type 1","OKAY")))</f>
        <v>OKAY</v>
      </c>
    </row>
    <row r="58" ht="15" customHeight="1" spans="1:10">
      <c r="A58" s="99" t="str">
        <f>'Gene Table'!D58</f>
        <v>hsa-miR-501-5p</v>
      </c>
      <c r="B58" s="100" t="s">
        <v>227</v>
      </c>
      <c r="C58" s="101" t="str">
        <f>Calculations!BO59</f>
        <v>N/A</v>
      </c>
      <c r="D58" s="101" t="str">
        <f>Calculations!BP59</f>
        <v>N/A</v>
      </c>
      <c r="E58" s="102" t="str">
        <f t="shared" si="3"/>
        <v>N/A</v>
      </c>
      <c r="F58" s="102" t="str">
        <f t="shared" si="1"/>
        <v>N/A</v>
      </c>
      <c r="G58" s="101" t="str">
        <f t="shared" si="5"/>
        <v>N/A</v>
      </c>
      <c r="H58" s="103" t="str">
        <f>IF(OR(COUNT(Calculations!BS59:CB59)&lt;3,COUNT(Calculations!CC59:CL59)&lt;3),"N/A",IF(ISERROR(TTEST(Calculations!CC59:CL59,Calculations!BS59:CB59,2,2)),"N/A",TTEST(Calculations!CC59:CL59,Calculations!BS59:CB59,2,2)))</f>
        <v>N/A</v>
      </c>
      <c r="I58" s="101" t="str">
        <f t="shared" si="0"/>
        <v>N/A</v>
      </c>
      <c r="J58" s="105" t="str">
        <f>IF(AND('Test Sample Data'!M58&gt;=35,'Control Sample Data'!M58&gt;=35),"Type 3",IF(AND('Test Sample Data'!M58&gt;=30,'Control Sample Data'!M58&gt;=30,OR(H58&gt;=0.05,I58="N/A")),"Type 2",IF(OR(AND('Test Sample Data'!M58&gt;=30,'Control Sample Data'!M58&lt;=30),AND('Test Sample Data'!M58&lt;=30,'Control Sample Data'!M58&gt;=30)),"Type 1","OKAY")))</f>
        <v>OKAY</v>
      </c>
    </row>
    <row r="59" ht="15" customHeight="1" spans="1:10">
      <c r="A59" s="99" t="str">
        <f>'Gene Table'!D59</f>
        <v>hsa-miR-518b</v>
      </c>
      <c r="B59" s="100" t="s">
        <v>231</v>
      </c>
      <c r="C59" s="101" t="str">
        <f>Calculations!BO60</f>
        <v>N/A</v>
      </c>
      <c r="D59" s="101" t="str">
        <f>Calculations!BP60</f>
        <v>N/A</v>
      </c>
      <c r="E59" s="102" t="str">
        <f t="shared" si="3"/>
        <v>N/A</v>
      </c>
      <c r="F59" s="102" t="str">
        <f t="shared" si="1"/>
        <v>N/A</v>
      </c>
      <c r="G59" s="101" t="str">
        <f t="shared" si="5"/>
        <v>N/A</v>
      </c>
      <c r="H59" s="103" t="str">
        <f>IF(OR(COUNT(Calculations!BS60:CB60)&lt;3,COUNT(Calculations!CC60:CL60)&lt;3),"N/A",IF(ISERROR(TTEST(Calculations!CC60:CL60,Calculations!BS60:CB60,2,2)),"N/A",TTEST(Calculations!CC60:CL60,Calculations!BS60:CB60,2,2)))</f>
        <v>N/A</v>
      </c>
      <c r="I59" s="101" t="str">
        <f t="shared" si="0"/>
        <v>N/A</v>
      </c>
      <c r="J59" s="105" t="str">
        <f>IF(AND('Test Sample Data'!M59&gt;=35,'Control Sample Data'!M59&gt;=35),"Type 3",IF(AND('Test Sample Data'!M59&gt;=30,'Control Sample Data'!M59&gt;=30,OR(H59&gt;=0.05,I59="N/A")),"Type 2",IF(OR(AND('Test Sample Data'!M59&gt;=30,'Control Sample Data'!M59&lt;=30),AND('Test Sample Data'!M59&lt;=30,'Control Sample Data'!M59&gt;=30)),"Type 1","OKAY")))</f>
        <v>OKAY</v>
      </c>
    </row>
    <row r="60" ht="15" customHeight="1" spans="1:10">
      <c r="A60" s="99" t="str">
        <f>'Gene Table'!D60</f>
        <v>hsa-miR-214-3p</v>
      </c>
      <c r="B60" s="100" t="s">
        <v>235</v>
      </c>
      <c r="C60" s="101" t="str">
        <f>Calculations!BO61</f>
        <v>N/A</v>
      </c>
      <c r="D60" s="101" t="str">
        <f>Calculations!BP61</f>
        <v>N/A</v>
      </c>
      <c r="E60" s="102" t="str">
        <f t="shared" si="3"/>
        <v>N/A</v>
      </c>
      <c r="F60" s="102" t="str">
        <f t="shared" si="1"/>
        <v>N/A</v>
      </c>
      <c r="G60" s="101" t="str">
        <f t="shared" si="5"/>
        <v>N/A</v>
      </c>
      <c r="H60" s="103" t="str">
        <f>IF(OR(COUNT(Calculations!BS61:CB61)&lt;3,COUNT(Calculations!CC61:CL61)&lt;3),"N/A",IF(ISERROR(TTEST(Calculations!CC61:CL61,Calculations!BS61:CB61,2,2)),"N/A",TTEST(Calculations!CC61:CL61,Calculations!BS61:CB61,2,2)))</f>
        <v>N/A</v>
      </c>
      <c r="I60" s="101" t="str">
        <f t="shared" si="0"/>
        <v>N/A</v>
      </c>
      <c r="J60" s="105" t="str">
        <f>IF(AND('Test Sample Data'!M60&gt;=35,'Control Sample Data'!M60&gt;=35),"Type 3",IF(AND('Test Sample Data'!M60&gt;=30,'Control Sample Data'!M60&gt;=30,OR(H60&gt;=0.05,I60="N/A")),"Type 2",IF(OR(AND('Test Sample Data'!M60&gt;=30,'Control Sample Data'!M60&lt;=30),AND('Test Sample Data'!M60&lt;=30,'Control Sample Data'!M60&gt;=30)),"Type 1","OKAY")))</f>
        <v>OKAY</v>
      </c>
    </row>
    <row r="61" ht="15" customHeight="1" spans="1:10">
      <c r="A61" s="99" t="str">
        <f>'Gene Table'!D61</f>
        <v>hsa-miR-345-5p</v>
      </c>
      <c r="B61" s="100" t="s">
        <v>239</v>
      </c>
      <c r="C61" s="101" t="str">
        <f>Calculations!BO62</f>
        <v>N/A</v>
      </c>
      <c r="D61" s="101" t="str">
        <f>Calculations!BP62</f>
        <v>N/A</v>
      </c>
      <c r="E61" s="102" t="str">
        <f t="shared" si="3"/>
        <v>N/A</v>
      </c>
      <c r="F61" s="102" t="str">
        <f t="shared" si="1"/>
        <v>N/A</v>
      </c>
      <c r="G61" s="101" t="str">
        <f t="shared" si="5"/>
        <v>N/A</v>
      </c>
      <c r="H61" s="103" t="str">
        <f>IF(OR(COUNT(Calculations!BS62:CB62)&lt;3,COUNT(Calculations!CC62:CL62)&lt;3),"N/A",IF(ISERROR(TTEST(Calculations!CC62:CL62,Calculations!BS62:CB62,2,2)),"N/A",TTEST(Calculations!CC62:CL62,Calculations!BS62:CB62,2,2)))</f>
        <v>N/A</v>
      </c>
      <c r="I61" s="101" t="str">
        <f t="shared" si="0"/>
        <v>N/A</v>
      </c>
      <c r="J61" s="105" t="str">
        <f>IF(AND('Test Sample Data'!M61&gt;=35,'Control Sample Data'!M61&gt;=35),"Type 3",IF(AND('Test Sample Data'!M61&gt;=30,'Control Sample Data'!M61&gt;=30,OR(H61&gt;=0.05,I61="N/A")),"Type 2",IF(OR(AND('Test Sample Data'!M61&gt;=30,'Control Sample Data'!M61&lt;=30),AND('Test Sample Data'!M61&lt;=30,'Control Sample Data'!M61&gt;=30)),"Type 1","OKAY")))</f>
        <v>OKAY</v>
      </c>
    </row>
    <row r="62" ht="15" customHeight="1" spans="1:10">
      <c r="A62" s="99" t="str">
        <f>'Gene Table'!D62</f>
        <v>hsa-miR-409-3p</v>
      </c>
      <c r="B62" s="100" t="s">
        <v>243</v>
      </c>
      <c r="C62" s="101" t="str">
        <f>Calculations!BO63</f>
        <v>N/A</v>
      </c>
      <c r="D62" s="101" t="str">
        <f>Calculations!BP63</f>
        <v>N/A</v>
      </c>
      <c r="E62" s="102" t="str">
        <f t="shared" si="3"/>
        <v>N/A</v>
      </c>
      <c r="F62" s="102" t="str">
        <f t="shared" si="1"/>
        <v>N/A</v>
      </c>
      <c r="G62" s="101" t="str">
        <f t="shared" si="5"/>
        <v>N/A</v>
      </c>
      <c r="H62" s="103" t="str">
        <f>IF(OR(COUNT(Calculations!BS63:CB63)&lt;3,COUNT(Calculations!CC63:CL63)&lt;3),"N/A",IF(ISERROR(TTEST(Calculations!CC63:CL63,Calculations!BS63:CB63,2,2)),"N/A",TTEST(Calculations!CC63:CL63,Calculations!BS63:CB63,2,2)))</f>
        <v>N/A</v>
      </c>
      <c r="I62" s="101" t="str">
        <f t="shared" si="0"/>
        <v>N/A</v>
      </c>
      <c r="J62" s="105" t="str">
        <f>IF(AND('Test Sample Data'!M62&gt;=35,'Control Sample Data'!M62&gt;=35),"Type 3",IF(AND('Test Sample Data'!M62&gt;=30,'Control Sample Data'!M62&gt;=30,OR(H62&gt;=0.05,I62="N/A")),"Type 2",IF(OR(AND('Test Sample Data'!M62&gt;=30,'Control Sample Data'!M62&lt;=30),AND('Test Sample Data'!M62&lt;=30,'Control Sample Data'!M62&gt;=30)),"Type 1","OKAY")))</f>
        <v>OKAY</v>
      </c>
    </row>
    <row r="63" ht="15" customHeight="1" spans="1:10">
      <c r="A63" s="99" t="str">
        <f>'Gene Table'!D63</f>
        <v>hsa-miR-657</v>
      </c>
      <c r="B63" s="100" t="s">
        <v>247</v>
      </c>
      <c r="C63" s="101" t="str">
        <f>Calculations!BO64</f>
        <v>N/A</v>
      </c>
      <c r="D63" s="101" t="str">
        <f>Calculations!BP64</f>
        <v>N/A</v>
      </c>
      <c r="E63" s="102" t="str">
        <f t="shared" si="3"/>
        <v>N/A</v>
      </c>
      <c r="F63" s="102" t="str">
        <f t="shared" si="1"/>
        <v>N/A</v>
      </c>
      <c r="G63" s="101" t="str">
        <f t="shared" si="5"/>
        <v>N/A</v>
      </c>
      <c r="H63" s="103" t="str">
        <f>IF(OR(COUNT(Calculations!BS64:CB64)&lt;3,COUNT(Calculations!CC64:CL64)&lt;3),"N/A",IF(ISERROR(TTEST(Calculations!CC64:CL64,Calculations!BS64:CB64,2,2)),"N/A",TTEST(Calculations!CC64:CL64,Calculations!BS64:CB64,2,2)))</f>
        <v>N/A</v>
      </c>
      <c r="I63" s="101" t="str">
        <f t="shared" si="0"/>
        <v>N/A</v>
      </c>
      <c r="J63" s="105" t="str">
        <f>IF(AND('Test Sample Data'!M63&gt;=35,'Control Sample Data'!M63&gt;=35),"Type 3",IF(AND('Test Sample Data'!M63&gt;=30,'Control Sample Data'!M63&gt;=30,OR(H63&gt;=0.05,I63="N/A")),"Type 2",IF(OR(AND('Test Sample Data'!M63&gt;=30,'Control Sample Data'!M63&lt;=30),AND('Test Sample Data'!M63&lt;=30,'Control Sample Data'!M63&gt;=30)),"Type 1","OKAY")))</f>
        <v>OKAY</v>
      </c>
    </row>
    <row r="64" ht="15" customHeight="1" spans="1:10">
      <c r="A64" s="99" t="str">
        <f>'Gene Table'!D64</f>
        <v>hsa-miR-433</v>
      </c>
      <c r="B64" s="100" t="s">
        <v>251</v>
      </c>
      <c r="C64" s="101" t="str">
        <f>Calculations!BO65</f>
        <v>N/A</v>
      </c>
      <c r="D64" s="101" t="str">
        <f>Calculations!BP65</f>
        <v>N/A</v>
      </c>
      <c r="E64" s="102" t="str">
        <f t="shared" si="3"/>
        <v>N/A</v>
      </c>
      <c r="F64" s="102" t="str">
        <f t="shared" si="1"/>
        <v>N/A</v>
      </c>
      <c r="G64" s="101" t="str">
        <f t="shared" si="5"/>
        <v>N/A</v>
      </c>
      <c r="H64" s="103" t="str">
        <f>IF(OR(COUNT(Calculations!BS65:CB65)&lt;3,COUNT(Calculations!CC65:CL65)&lt;3),"N/A",IF(ISERROR(TTEST(Calculations!CC65:CL65,Calculations!BS65:CB65,2,2)),"N/A",TTEST(Calculations!CC65:CL65,Calculations!BS65:CB65,2,2)))</f>
        <v>N/A</v>
      </c>
      <c r="I64" s="101" t="str">
        <f t="shared" si="0"/>
        <v>N/A</v>
      </c>
      <c r="J64" s="105" t="str">
        <f>IF(AND('Test Sample Data'!M64&gt;=35,'Control Sample Data'!M64&gt;=35),"Type 3",IF(AND('Test Sample Data'!M64&gt;=30,'Control Sample Data'!M64&gt;=30,OR(H64&gt;=0.05,I64="N/A")),"Type 2",IF(OR(AND('Test Sample Data'!M64&gt;=30,'Control Sample Data'!M64&lt;=30),AND('Test Sample Data'!M64&lt;=30,'Control Sample Data'!M64&gt;=30)),"Type 1","OKAY")))</f>
        <v>OKAY</v>
      </c>
    </row>
    <row r="65" ht="15" customHeight="1" spans="1:10">
      <c r="A65" s="99" t="str">
        <f>'Gene Table'!D65</f>
        <v>hsa-miR-423-5p</v>
      </c>
      <c r="B65" s="100" t="s">
        <v>255</v>
      </c>
      <c r="C65" s="101" t="str">
        <f>Calculations!BO66</f>
        <v>N/A</v>
      </c>
      <c r="D65" s="101" t="str">
        <f>Calculations!BP66</f>
        <v>N/A</v>
      </c>
      <c r="E65" s="102" t="str">
        <f t="shared" si="3"/>
        <v>N/A</v>
      </c>
      <c r="F65" s="102" t="str">
        <f t="shared" si="1"/>
        <v>N/A</v>
      </c>
      <c r="G65" s="101" t="str">
        <f t="shared" si="5"/>
        <v>N/A</v>
      </c>
      <c r="H65" s="103" t="str">
        <f>IF(OR(COUNT(Calculations!BS66:CB66)&lt;3,COUNT(Calculations!CC66:CL66)&lt;3),"N/A",IF(ISERROR(TTEST(Calculations!CC66:CL66,Calculations!BS66:CB66,2,2)),"N/A",TTEST(Calculations!CC66:CL66,Calculations!BS66:CB66,2,2)))</f>
        <v>N/A</v>
      </c>
      <c r="I65" s="101" t="str">
        <f t="shared" si="0"/>
        <v>N/A</v>
      </c>
      <c r="J65" s="105" t="str">
        <f>IF(AND('Test Sample Data'!M65&gt;=35,'Control Sample Data'!M65&gt;=35),"Type 3",IF(AND('Test Sample Data'!M65&gt;=30,'Control Sample Data'!M65&gt;=30,OR(H65&gt;=0.05,I65="N/A")),"Type 2",IF(OR(AND('Test Sample Data'!M65&gt;=30,'Control Sample Data'!M65&lt;=30),AND('Test Sample Data'!M65&lt;=30,'Control Sample Data'!M65&gt;=30)),"Type 1","OKAY")))</f>
        <v>OKAY</v>
      </c>
    </row>
    <row r="66" ht="15" customHeight="1" spans="1:10">
      <c r="A66" s="99" t="str">
        <f>'Gene Table'!D66</f>
        <v>hsa-miR-484</v>
      </c>
      <c r="B66" s="100" t="s">
        <v>259</v>
      </c>
      <c r="C66" s="101" t="str">
        <f>Calculations!BO67</f>
        <v>N/A</v>
      </c>
      <c r="D66" s="101" t="str">
        <f>Calculations!BP67</f>
        <v>N/A</v>
      </c>
      <c r="E66" s="102" t="str">
        <f t="shared" si="3"/>
        <v>N/A</v>
      </c>
      <c r="F66" s="102" t="str">
        <f t="shared" si="1"/>
        <v>N/A</v>
      </c>
      <c r="G66" s="101" t="str">
        <f t="shared" si="5"/>
        <v>N/A</v>
      </c>
      <c r="H66" s="103" t="str">
        <f>IF(OR(COUNT(Calculations!BS67:CB67)&lt;3,COUNT(Calculations!CC67:CL67)&lt;3),"N/A",IF(ISERROR(TTEST(Calculations!CC67:CL67,Calculations!BS67:CB67,2,2)),"N/A",TTEST(Calculations!CC67:CL67,Calculations!BS67:CB67,2,2)))</f>
        <v>N/A</v>
      </c>
      <c r="I66" s="101" t="str">
        <f t="shared" si="0"/>
        <v>N/A</v>
      </c>
      <c r="J66" s="105" t="str">
        <f>IF(AND('Test Sample Data'!M66&gt;=35,'Control Sample Data'!M66&gt;=35),"Type 3",IF(AND('Test Sample Data'!M66&gt;=30,'Control Sample Data'!M66&gt;=30,OR(H66&gt;=0.05,I66="N/A")),"Type 2",IF(OR(AND('Test Sample Data'!M66&gt;=30,'Control Sample Data'!M66&lt;=30),AND('Test Sample Data'!M66&lt;=30,'Control Sample Data'!M66&gt;=30)),"Type 1","OKAY")))</f>
        <v>OKAY</v>
      </c>
    </row>
    <row r="67" ht="15" customHeight="1" spans="1:10">
      <c r="A67" s="99" t="str">
        <f>'Gene Table'!D67</f>
        <v>hsa-miR-324-3p</v>
      </c>
      <c r="B67" s="100" t="s">
        <v>263</v>
      </c>
      <c r="C67" s="101" t="str">
        <f>Calculations!BO68</f>
        <v>N/A</v>
      </c>
      <c r="D67" s="101" t="str">
        <f>Calculations!BP68</f>
        <v>N/A</v>
      </c>
      <c r="E67" s="102" t="str">
        <f t="shared" si="3"/>
        <v>N/A</v>
      </c>
      <c r="F67" s="102" t="str">
        <f t="shared" si="1"/>
        <v>N/A</v>
      </c>
      <c r="G67" s="101" t="str">
        <f t="shared" si="5"/>
        <v>N/A</v>
      </c>
      <c r="H67" s="103" t="str">
        <f>IF(OR(COUNT(Calculations!BS68:CB68)&lt;3,COUNT(Calculations!CC68:CL68)&lt;3),"N/A",IF(ISERROR(TTEST(Calculations!CC68:CL68,Calculations!BS68:CB68,2,2)),"N/A",TTEST(Calculations!CC68:CL68,Calculations!BS68:CB68,2,2)))</f>
        <v>N/A</v>
      </c>
      <c r="I67" s="101" t="str">
        <f t="shared" ref="I67:I86" si="6">IF(G67&gt;1,G67,-1/G67)</f>
        <v>N/A</v>
      </c>
      <c r="J67" s="105" t="str">
        <f>IF(AND('Test Sample Data'!M67&gt;=35,'Control Sample Data'!M67&gt;=35),"Type 3",IF(AND('Test Sample Data'!M67&gt;=30,'Control Sample Data'!M67&gt;=30,OR(H67&gt;=0.05,I67="N/A")),"Type 2",IF(OR(AND('Test Sample Data'!M67&gt;=30,'Control Sample Data'!M67&lt;=30),AND('Test Sample Data'!M67&lt;=30,'Control Sample Data'!M67&gt;=30)),"Type 1","OKAY")))</f>
        <v>OKAY</v>
      </c>
    </row>
    <row r="68" ht="15" customHeight="1" spans="1:10">
      <c r="A68" s="99" t="str">
        <f>'Gene Table'!D68</f>
        <v>hsa-miR-197-3p</v>
      </c>
      <c r="B68" s="100" t="s">
        <v>267</v>
      </c>
      <c r="C68" s="101" t="str">
        <f>Calculations!BO69</f>
        <v>N/A</v>
      </c>
      <c r="D68" s="101" t="str">
        <f>Calculations!BP69</f>
        <v>N/A</v>
      </c>
      <c r="E68" s="102" t="str">
        <f t="shared" ref="E68:E86" si="7">IF(ISERROR(2^-C68),"N/A",2^-C68)</f>
        <v>N/A</v>
      </c>
      <c r="F68" s="102" t="str">
        <f t="shared" ref="F68:F86" si="8">IF(ISERROR(2^-D68),"N/A",2^-D68)</f>
        <v>N/A</v>
      </c>
      <c r="G68" s="101" t="str">
        <f t="shared" si="5"/>
        <v>N/A</v>
      </c>
      <c r="H68" s="103" t="str">
        <f>IF(OR(COUNT(Calculations!BS69:CB69)&lt;3,COUNT(Calculations!CC69:CL69)&lt;3),"N/A",IF(ISERROR(TTEST(Calculations!CC69:CL69,Calculations!BS69:CB69,2,2)),"N/A",TTEST(Calculations!CC69:CL69,Calculations!BS69:CB69,2,2)))</f>
        <v>N/A</v>
      </c>
      <c r="I68" s="101" t="str">
        <f t="shared" si="6"/>
        <v>N/A</v>
      </c>
      <c r="J68" s="105" t="str">
        <f>IF(AND('Test Sample Data'!M68&gt;=35,'Control Sample Data'!M68&gt;=35),"Type 3",IF(AND('Test Sample Data'!M68&gt;=30,'Control Sample Data'!M68&gt;=30,OR(H68&gt;=0.05,I68="N/A")),"Type 2",IF(OR(AND('Test Sample Data'!M68&gt;=30,'Control Sample Data'!M68&lt;=30),AND('Test Sample Data'!M68&lt;=30,'Control Sample Data'!M68&gt;=30)),"Type 1","OKAY")))</f>
        <v>OKAY</v>
      </c>
    </row>
    <row r="69" ht="15" customHeight="1" spans="1:10">
      <c r="A69" s="99" t="str">
        <f>'Gene Table'!D69</f>
        <v>hsa-miR-296-3p</v>
      </c>
      <c r="B69" s="100" t="s">
        <v>271</v>
      </c>
      <c r="C69" s="101" t="str">
        <f>Calculations!BO70</f>
        <v>N/A</v>
      </c>
      <c r="D69" s="101" t="str">
        <f>Calculations!BP70</f>
        <v>N/A</v>
      </c>
      <c r="E69" s="102" t="str">
        <f t="shared" si="7"/>
        <v>N/A</v>
      </c>
      <c r="F69" s="102" t="str">
        <f t="shared" si="8"/>
        <v>N/A</v>
      </c>
      <c r="G69" s="101" t="str">
        <f t="shared" ref="G69:G86" si="9">IF(ISERROR(E69/F69),"N/A",E69/F69)</f>
        <v>N/A</v>
      </c>
      <c r="H69" s="103" t="str">
        <f>IF(OR(COUNT(Calculations!BS70:CB70)&lt;3,COUNT(Calculations!CC70:CL70)&lt;3),"N/A",IF(ISERROR(TTEST(Calculations!CC70:CL70,Calculations!BS70:CB70,2,2)),"N/A",TTEST(Calculations!CC70:CL70,Calculations!BS70:CB70,2,2)))</f>
        <v>N/A</v>
      </c>
      <c r="I69" s="101" t="str">
        <f t="shared" si="6"/>
        <v>N/A</v>
      </c>
      <c r="J69" s="105" t="str">
        <f>IF(AND('Test Sample Data'!M69&gt;=35,'Control Sample Data'!M69&gt;=35),"Type 3",IF(AND('Test Sample Data'!M69&gt;=30,'Control Sample Data'!M69&gt;=30,OR(H69&gt;=0.05,I69="N/A")),"Type 2",IF(OR(AND('Test Sample Data'!M69&gt;=30,'Control Sample Data'!M69&lt;=30),AND('Test Sample Data'!M69&lt;=30,'Control Sample Data'!M69&gt;=30)),"Type 1","OKAY")))</f>
        <v>OKAY</v>
      </c>
    </row>
    <row r="70" ht="15" customHeight="1" spans="1:10">
      <c r="A70" s="99" t="str">
        <f>'Gene Table'!D70</f>
        <v>hsa-miR-658</v>
      </c>
      <c r="B70" s="100" t="s">
        <v>275</v>
      </c>
      <c r="C70" s="101" t="str">
        <f>Calculations!BO71</f>
        <v>N/A</v>
      </c>
      <c r="D70" s="101" t="str">
        <f>Calculations!BP71</f>
        <v>N/A</v>
      </c>
      <c r="E70" s="102" t="str">
        <f t="shared" si="7"/>
        <v>N/A</v>
      </c>
      <c r="F70" s="102" t="str">
        <f t="shared" si="8"/>
        <v>N/A</v>
      </c>
      <c r="G70" s="101" t="str">
        <f t="shared" si="9"/>
        <v>N/A</v>
      </c>
      <c r="H70" s="103" t="str">
        <f>IF(OR(COUNT(Calculations!BS71:CB71)&lt;3,COUNT(Calculations!CC71:CL71)&lt;3),"N/A",IF(ISERROR(TTEST(Calculations!CC71:CL71,Calculations!BS71:CB71,2,2)),"N/A",TTEST(Calculations!CC71:CL71,Calculations!BS71:CB71,2,2)))</f>
        <v>N/A</v>
      </c>
      <c r="I70" s="101" t="str">
        <f t="shared" si="6"/>
        <v>N/A</v>
      </c>
      <c r="J70" s="105" t="str">
        <f>IF(AND('Test Sample Data'!M70&gt;=35,'Control Sample Data'!M70&gt;=35),"Type 3",IF(AND('Test Sample Data'!M70&gt;=30,'Control Sample Data'!M70&gt;=30,OR(H70&gt;=0.05,I70="N/A")),"Type 2",IF(OR(AND('Test Sample Data'!M70&gt;=30,'Control Sample Data'!M70&lt;=30),AND('Test Sample Data'!M70&lt;=30,'Control Sample Data'!M70&gt;=30)),"Type 1","OKAY")))</f>
        <v>OKAY</v>
      </c>
    </row>
    <row r="71" ht="15" customHeight="1" spans="1:10">
      <c r="A71" s="99" t="str">
        <f>'Gene Table'!D71</f>
        <v>hsa-miR-346</v>
      </c>
      <c r="B71" s="100" t="s">
        <v>279</v>
      </c>
      <c r="C71" s="101" t="str">
        <f>Calculations!BO72</f>
        <v>N/A</v>
      </c>
      <c r="D71" s="101" t="str">
        <f>Calculations!BP72</f>
        <v>N/A</v>
      </c>
      <c r="E71" s="102" t="str">
        <f t="shared" si="7"/>
        <v>N/A</v>
      </c>
      <c r="F71" s="102" t="str">
        <f t="shared" si="8"/>
        <v>N/A</v>
      </c>
      <c r="G71" s="101" t="str">
        <f t="shared" si="9"/>
        <v>N/A</v>
      </c>
      <c r="H71" s="103" t="str">
        <f>IF(OR(COUNT(Calculations!BS72:CB72)&lt;3,COUNT(Calculations!CC72:CL72)&lt;3),"N/A",IF(ISERROR(TTEST(Calculations!CC72:CL72,Calculations!BS72:CB72,2,2)),"N/A",TTEST(Calculations!CC72:CL72,Calculations!BS72:CB72,2,2)))</f>
        <v>N/A</v>
      </c>
      <c r="I71" s="101" t="str">
        <f t="shared" si="6"/>
        <v>N/A</v>
      </c>
      <c r="J71" s="105" t="str">
        <f>IF(AND('Test Sample Data'!M71&gt;=35,'Control Sample Data'!M71&gt;=35),"Type 3",IF(AND('Test Sample Data'!M71&gt;=30,'Control Sample Data'!M71&gt;=30,OR(H71&gt;=0.05,I71="N/A")),"Type 2",IF(OR(AND('Test Sample Data'!M71&gt;=30,'Control Sample Data'!M71&lt;=30),AND('Test Sample Data'!M71&lt;=30,'Control Sample Data'!M71&gt;=30)),"Type 1","OKAY")))</f>
        <v>OKAY</v>
      </c>
    </row>
    <row r="72" ht="15" customHeight="1" spans="1:10">
      <c r="A72" s="99" t="str">
        <f>'Gene Table'!D72</f>
        <v>hsa-miR-663a</v>
      </c>
      <c r="B72" s="100" t="s">
        <v>283</v>
      </c>
      <c r="C72" s="101" t="str">
        <f>Calculations!BO73</f>
        <v>N/A</v>
      </c>
      <c r="D72" s="101" t="str">
        <f>Calculations!BP73</f>
        <v>N/A</v>
      </c>
      <c r="E72" s="102" t="str">
        <f t="shared" si="7"/>
        <v>N/A</v>
      </c>
      <c r="F72" s="102" t="str">
        <f t="shared" si="8"/>
        <v>N/A</v>
      </c>
      <c r="G72" s="101" t="str">
        <f t="shared" si="9"/>
        <v>N/A</v>
      </c>
      <c r="H72" s="103" t="str">
        <f>IF(OR(COUNT(Calculations!BS73:CB73)&lt;3,COUNT(Calculations!CC73:CL73)&lt;3),"N/A",IF(ISERROR(TTEST(Calculations!CC73:CL73,Calculations!BS73:CB73,2,2)),"N/A",TTEST(Calculations!CC73:CL73,Calculations!BS73:CB73,2,2)))</f>
        <v>N/A</v>
      </c>
      <c r="I72" s="101" t="str">
        <f t="shared" si="6"/>
        <v>N/A</v>
      </c>
      <c r="J72" s="105" t="str">
        <f>IF(AND('Test Sample Data'!M72&gt;=35,'Control Sample Data'!M72&gt;=35),"Type 3",IF(AND('Test Sample Data'!M72&gt;=30,'Control Sample Data'!M72&gt;=30,OR(H72&gt;=0.05,I72="N/A")),"Type 2",IF(OR(AND('Test Sample Data'!M72&gt;=30,'Control Sample Data'!M72&lt;=30),AND('Test Sample Data'!M72&lt;=30,'Control Sample Data'!M72&gt;=30)),"Type 1","OKAY")))</f>
        <v>OKAY</v>
      </c>
    </row>
    <row r="73" ht="15" customHeight="1" spans="1:10">
      <c r="A73" s="99" t="str">
        <f>'Gene Table'!D73</f>
        <v>hsa-miR-654-5p</v>
      </c>
      <c r="B73" s="100" t="s">
        <v>287</v>
      </c>
      <c r="C73" s="101" t="str">
        <f>Calculations!BO74</f>
        <v>N/A</v>
      </c>
      <c r="D73" s="101" t="str">
        <f>Calculations!BP74</f>
        <v>N/A</v>
      </c>
      <c r="E73" s="102" t="str">
        <f t="shared" si="7"/>
        <v>N/A</v>
      </c>
      <c r="F73" s="102" t="str">
        <f t="shared" si="8"/>
        <v>N/A</v>
      </c>
      <c r="G73" s="101" t="str">
        <f t="shared" si="9"/>
        <v>N/A</v>
      </c>
      <c r="H73" s="103" t="str">
        <f>IF(OR(COUNT(Calculations!BS74:CB74)&lt;3,COUNT(Calculations!CC74:CL74)&lt;3),"N/A",IF(ISERROR(TTEST(Calculations!CC74:CL74,Calculations!BS74:CB74,2,2)),"N/A",TTEST(Calculations!CC74:CL74,Calculations!BS74:CB74,2,2)))</f>
        <v>N/A</v>
      </c>
      <c r="I73" s="101" t="str">
        <f t="shared" si="6"/>
        <v>N/A</v>
      </c>
      <c r="J73" s="105" t="str">
        <f>IF(AND('Test Sample Data'!M73&gt;=35,'Control Sample Data'!M73&gt;=35),"Type 3",IF(AND('Test Sample Data'!M73&gt;=30,'Control Sample Data'!M73&gt;=30,OR(H73&gt;=0.05,I73="N/A")),"Type 2",IF(OR(AND('Test Sample Data'!M73&gt;=30,'Control Sample Data'!M73&lt;=30),AND('Test Sample Data'!M73&lt;=30,'Control Sample Data'!M73&gt;=30)),"Type 1","OKAY")))</f>
        <v>OKAY</v>
      </c>
    </row>
    <row r="74" ht="15" customHeight="1" spans="1:10">
      <c r="A74" s="99" t="str">
        <f>'Gene Table'!D74</f>
        <v>hsa-miR-611</v>
      </c>
      <c r="B74" s="100" t="s">
        <v>291</v>
      </c>
      <c r="C74" s="101" t="str">
        <f>Calculations!BO75</f>
        <v>N/A</v>
      </c>
      <c r="D74" s="101" t="str">
        <f>Calculations!BP75</f>
        <v>N/A</v>
      </c>
      <c r="E74" s="102" t="str">
        <f t="shared" si="7"/>
        <v>N/A</v>
      </c>
      <c r="F74" s="102" t="str">
        <f t="shared" si="8"/>
        <v>N/A</v>
      </c>
      <c r="G74" s="101" t="str">
        <f t="shared" si="9"/>
        <v>N/A</v>
      </c>
      <c r="H74" s="103" t="str">
        <f>IF(OR(COUNT(Calculations!BS75:CB75)&lt;3,COUNT(Calculations!CC75:CL75)&lt;3),"N/A",IF(ISERROR(TTEST(Calculations!CC75:CL75,Calculations!BS75:CB75,2,2)),"N/A",TTEST(Calculations!CC75:CL75,Calculations!BS75:CB75,2,2)))</f>
        <v>N/A</v>
      </c>
      <c r="I74" s="101" t="str">
        <f t="shared" si="6"/>
        <v>N/A</v>
      </c>
      <c r="J74" s="105" t="str">
        <f>IF(AND('Test Sample Data'!M74&gt;=35,'Control Sample Data'!M74&gt;=35),"Type 3",IF(AND('Test Sample Data'!M74&gt;=30,'Control Sample Data'!M74&gt;=30,OR(H74&gt;=0.05,I74="N/A")),"Type 2",IF(OR(AND('Test Sample Data'!M74&gt;=30,'Control Sample Data'!M74&lt;=30),AND('Test Sample Data'!M74&lt;=30,'Control Sample Data'!M74&gt;=30)),"Type 1","OKAY")))</f>
        <v>OKAY</v>
      </c>
    </row>
    <row r="75" ht="15" customHeight="1" spans="1:10">
      <c r="A75" s="99" t="str">
        <f>'Gene Table'!D75</f>
        <v>hsa-miR-637</v>
      </c>
      <c r="B75" s="100" t="s">
        <v>295</v>
      </c>
      <c r="C75" s="101" t="str">
        <f>Calculations!BO76</f>
        <v>N/A</v>
      </c>
      <c r="D75" s="101" t="str">
        <f>Calculations!BP76</f>
        <v>N/A</v>
      </c>
      <c r="E75" s="102" t="str">
        <f t="shared" si="7"/>
        <v>N/A</v>
      </c>
      <c r="F75" s="102" t="str">
        <f t="shared" si="8"/>
        <v>N/A</v>
      </c>
      <c r="G75" s="101" t="str">
        <f t="shared" si="9"/>
        <v>N/A</v>
      </c>
      <c r="H75" s="103" t="str">
        <f>IF(OR(COUNT(Calculations!BS76:CB76)&lt;3,COUNT(Calculations!CC76:CL76)&lt;3),"N/A",IF(ISERROR(TTEST(Calculations!CC76:CL76,Calculations!BS76:CB76,2,2)),"N/A",TTEST(Calculations!CC76:CL76,Calculations!BS76:CB76,2,2)))</f>
        <v>N/A</v>
      </c>
      <c r="I75" s="101" t="str">
        <f t="shared" si="6"/>
        <v>N/A</v>
      </c>
      <c r="J75" s="105" t="str">
        <f>IF(AND('Test Sample Data'!M75&gt;=35,'Control Sample Data'!M75&gt;=35),"Type 3",IF(AND('Test Sample Data'!M75&gt;=30,'Control Sample Data'!M75&gt;=30,OR(H75&gt;=0.05,I75="N/A")),"Type 2",IF(OR(AND('Test Sample Data'!M75&gt;=30,'Control Sample Data'!M75&lt;=30),AND('Test Sample Data'!M75&lt;=30,'Control Sample Data'!M75&gt;=30)),"Type 1","OKAY")))</f>
        <v>OKAY</v>
      </c>
    </row>
    <row r="76" ht="15" customHeight="1" spans="1:10">
      <c r="A76" s="99" t="str">
        <f>'Gene Table'!D76</f>
        <v>hsa-miR-615-5p</v>
      </c>
      <c r="B76" s="100" t="s">
        <v>299</v>
      </c>
      <c r="C76" s="101" t="str">
        <f>Calculations!BO77</f>
        <v>N/A</v>
      </c>
      <c r="D76" s="101" t="str">
        <f>Calculations!BP77</f>
        <v>N/A</v>
      </c>
      <c r="E76" s="102" t="str">
        <f t="shared" si="7"/>
        <v>N/A</v>
      </c>
      <c r="F76" s="102" t="str">
        <f t="shared" si="8"/>
        <v>N/A</v>
      </c>
      <c r="G76" s="101" t="str">
        <f t="shared" si="9"/>
        <v>N/A</v>
      </c>
      <c r="H76" s="103" t="str">
        <f>IF(OR(COUNT(Calculations!BS77:CB77)&lt;3,COUNT(Calculations!CC77:CL77)&lt;3),"N/A",IF(ISERROR(TTEST(Calculations!CC77:CL77,Calculations!BS77:CB77,2,2)),"N/A",TTEST(Calculations!CC77:CL77,Calculations!BS77:CB77,2,2)))</f>
        <v>N/A</v>
      </c>
      <c r="I76" s="101" t="str">
        <f t="shared" si="6"/>
        <v>N/A</v>
      </c>
      <c r="J76" s="105" t="str">
        <f>IF(AND('Test Sample Data'!M76&gt;=35,'Control Sample Data'!M76&gt;=35),"Type 3",IF(AND('Test Sample Data'!M76&gt;=30,'Control Sample Data'!M76&gt;=30,OR(H76&gt;=0.05,I76="N/A")),"Type 2",IF(OR(AND('Test Sample Data'!M76&gt;=30,'Control Sample Data'!M76&lt;=30),AND('Test Sample Data'!M76&lt;=30,'Control Sample Data'!M76&gt;=30)),"Type 1","OKAY")))</f>
        <v>OKAY</v>
      </c>
    </row>
    <row r="77" ht="15" customHeight="1" spans="1:10">
      <c r="A77" s="99" t="str">
        <f>'Gene Table'!D77</f>
        <v>hsa-miR-487b</v>
      </c>
      <c r="B77" s="100" t="s">
        <v>303</v>
      </c>
      <c r="C77" s="101" t="str">
        <f>Calculations!BO78</f>
        <v>N/A</v>
      </c>
      <c r="D77" s="101" t="str">
        <f>Calculations!BP78</f>
        <v>N/A</v>
      </c>
      <c r="E77" s="102" t="str">
        <f t="shared" si="7"/>
        <v>N/A</v>
      </c>
      <c r="F77" s="102" t="str">
        <f t="shared" si="8"/>
        <v>N/A</v>
      </c>
      <c r="G77" s="101" t="str">
        <f t="shared" si="9"/>
        <v>N/A</v>
      </c>
      <c r="H77" s="103" t="str">
        <f>IF(OR(COUNT(Calculations!BS78:CB78)&lt;3,COUNT(Calculations!CC78:CL78)&lt;3),"N/A",IF(ISERROR(TTEST(Calculations!CC78:CL78,Calculations!BS78:CB78,2,2)),"N/A",TTEST(Calculations!CC78:CL78,Calculations!BS78:CB78,2,2)))</f>
        <v>N/A</v>
      </c>
      <c r="I77" s="101" t="str">
        <f t="shared" si="6"/>
        <v>N/A</v>
      </c>
      <c r="J77" s="105" t="str">
        <f>IF(AND('Test Sample Data'!M77&gt;=35,'Control Sample Data'!M77&gt;=35),"Type 3",IF(AND('Test Sample Data'!M77&gt;=30,'Control Sample Data'!M77&gt;=30,OR(H77&gt;=0.05,I77="N/A")),"Type 2",IF(OR(AND('Test Sample Data'!M77&gt;=30,'Control Sample Data'!M77&lt;=30),AND('Test Sample Data'!M77&lt;=30,'Control Sample Data'!M77&gt;=30)),"Type 1","OKAY")))</f>
        <v>OKAY</v>
      </c>
    </row>
    <row r="78" ht="15" customHeight="1" spans="1:10">
      <c r="A78" s="99" t="str">
        <f>'Gene Table'!D78</f>
        <v>hsa-miR-148a-3p</v>
      </c>
      <c r="B78" s="100" t="s">
        <v>307</v>
      </c>
      <c r="C78" s="101" t="str">
        <f>Calculations!BO79</f>
        <v>N/A</v>
      </c>
      <c r="D78" s="101" t="str">
        <f>Calculations!BP79</f>
        <v>N/A</v>
      </c>
      <c r="E78" s="102" t="str">
        <f t="shared" si="7"/>
        <v>N/A</v>
      </c>
      <c r="F78" s="102" t="str">
        <f t="shared" si="8"/>
        <v>N/A</v>
      </c>
      <c r="G78" s="101" t="str">
        <f t="shared" si="9"/>
        <v>N/A</v>
      </c>
      <c r="H78" s="103" t="str">
        <f>IF(OR(COUNT(Calculations!BS79:CB79)&lt;3,COUNT(Calculations!CC79:CL79)&lt;3),"N/A",IF(ISERROR(TTEST(Calculations!CC79:CL79,Calculations!BS79:CB79,2,2)),"N/A",TTEST(Calculations!CC79:CL79,Calculations!BS79:CB79,2,2)))</f>
        <v>N/A</v>
      </c>
      <c r="I78" s="101" t="str">
        <f t="shared" si="6"/>
        <v>N/A</v>
      </c>
      <c r="J78" s="105" t="str">
        <f>IF(AND('Test Sample Data'!M78&gt;=35,'Control Sample Data'!M78&gt;=35),"Type 3",IF(AND('Test Sample Data'!M78&gt;=30,'Control Sample Data'!M78&gt;=30,OR(H78&gt;=0.05,I78="N/A")),"Type 2",IF(OR(AND('Test Sample Data'!M78&gt;=30,'Control Sample Data'!M78&lt;=30),AND('Test Sample Data'!M78&lt;=30,'Control Sample Data'!M78&gt;=30)),"Type 1","OKAY")))</f>
        <v>OKAY</v>
      </c>
    </row>
    <row r="79" ht="15" customHeight="1" spans="1:10">
      <c r="A79" s="99" t="str">
        <f>'Gene Table'!D79</f>
        <v>hsa-miR-146a-5p</v>
      </c>
      <c r="B79" s="100" t="s">
        <v>311</v>
      </c>
      <c r="C79" s="101" t="str">
        <f>Calculations!BO80</f>
        <v>N/A</v>
      </c>
      <c r="D79" s="101" t="str">
        <f>Calculations!BP80</f>
        <v>N/A</v>
      </c>
      <c r="E79" s="102" t="str">
        <f t="shared" si="7"/>
        <v>N/A</v>
      </c>
      <c r="F79" s="102" t="str">
        <f t="shared" si="8"/>
        <v>N/A</v>
      </c>
      <c r="G79" s="101" t="str">
        <f t="shared" si="9"/>
        <v>N/A</v>
      </c>
      <c r="H79" s="103" t="str">
        <f>IF(OR(COUNT(Calculations!BS80:CB80)&lt;3,COUNT(Calculations!CC80:CL80)&lt;3),"N/A",IF(ISERROR(TTEST(Calculations!CC80:CL80,Calculations!BS80:CB80,2,2)),"N/A",TTEST(Calculations!CC80:CL80,Calculations!BS80:CB80,2,2)))</f>
        <v>N/A</v>
      </c>
      <c r="I79" s="101" t="str">
        <f t="shared" si="6"/>
        <v>N/A</v>
      </c>
      <c r="J79" s="105" t="str">
        <f>IF(AND('Test Sample Data'!M79&gt;=35,'Control Sample Data'!M79&gt;=35),"Type 3",IF(AND('Test Sample Data'!M79&gt;=30,'Control Sample Data'!M79&gt;=30,OR(H79&gt;=0.05,I79="N/A")),"Type 2",IF(OR(AND('Test Sample Data'!M79&gt;=30,'Control Sample Data'!M79&lt;=30),AND('Test Sample Data'!M79&lt;=30,'Control Sample Data'!M79&gt;=30)),"Type 1","OKAY")))</f>
        <v>OKAY</v>
      </c>
    </row>
    <row r="80" ht="15" customHeight="1" spans="1:10">
      <c r="A80" s="99" t="str">
        <f>'Gene Table'!D80</f>
        <v>hsa-miR-192-5p</v>
      </c>
      <c r="B80" s="100" t="s">
        <v>315</v>
      </c>
      <c r="C80" s="101" t="str">
        <f>Calculations!BO81</f>
        <v>N/A</v>
      </c>
      <c r="D80" s="101" t="str">
        <f>Calculations!BP81</f>
        <v>N/A</v>
      </c>
      <c r="E80" s="102" t="str">
        <f t="shared" si="7"/>
        <v>N/A</v>
      </c>
      <c r="F80" s="102" t="str">
        <f t="shared" si="8"/>
        <v>N/A</v>
      </c>
      <c r="G80" s="101" t="str">
        <f t="shared" si="9"/>
        <v>N/A</v>
      </c>
      <c r="H80" s="103" t="str">
        <f>IF(OR(COUNT(Calculations!BS81:CB81)&lt;3,COUNT(Calculations!CC81:CL81)&lt;3),"N/A",IF(ISERROR(TTEST(Calculations!CC81:CL81,Calculations!BS81:CB81,2,2)),"N/A",TTEST(Calculations!CC81:CL81,Calculations!BS81:CB81,2,2)))</f>
        <v>N/A</v>
      </c>
      <c r="I80" s="101" t="str">
        <f t="shared" si="6"/>
        <v>N/A</v>
      </c>
      <c r="J80" s="105" t="str">
        <f>IF(AND('Test Sample Data'!M80&gt;=35,'Control Sample Data'!M80&gt;=35),"Type 3",IF(AND('Test Sample Data'!M80&gt;=30,'Control Sample Data'!M80&gt;=30,OR(H80&gt;=0.05,I80="N/A")),"Type 2",IF(OR(AND('Test Sample Data'!M80&gt;=30,'Control Sample Data'!M80&lt;=30),AND('Test Sample Data'!M80&lt;=30,'Control Sample Data'!M80&gt;=30)),"Type 1","OKAY")))</f>
        <v>OKAY</v>
      </c>
    </row>
    <row r="81" ht="15" customHeight="1" spans="1:10">
      <c r="A81" s="99" t="str">
        <f>'Gene Table'!D81</f>
        <v>hsa-miR-199a-5p</v>
      </c>
      <c r="B81" s="100" t="s">
        <v>319</v>
      </c>
      <c r="C81" s="101" t="str">
        <f>Calculations!BO82</f>
        <v>N/A</v>
      </c>
      <c r="D81" s="101" t="str">
        <f>Calculations!BP82</f>
        <v>N/A</v>
      </c>
      <c r="E81" s="102" t="str">
        <f t="shared" si="7"/>
        <v>N/A</v>
      </c>
      <c r="F81" s="102" t="str">
        <f t="shared" si="8"/>
        <v>N/A</v>
      </c>
      <c r="G81" s="101" t="str">
        <f t="shared" si="9"/>
        <v>N/A</v>
      </c>
      <c r="H81" s="103" t="str">
        <f>IF(OR(COUNT(Calculations!BS82:CB82)&lt;3,COUNT(Calculations!CC82:CL82)&lt;3),"N/A",IF(ISERROR(TTEST(Calculations!CC82:CL82,Calculations!BS82:CB82,2,2)),"N/A",TTEST(Calculations!CC82:CL82,Calculations!BS82:CB82,2,2)))</f>
        <v>N/A</v>
      </c>
      <c r="I81" s="101" t="str">
        <f t="shared" si="6"/>
        <v>N/A</v>
      </c>
      <c r="J81" s="105" t="str">
        <f>IF(AND('Test Sample Data'!M81&gt;=35,'Control Sample Data'!M81&gt;=35),"Type 3",IF(AND('Test Sample Data'!M81&gt;=30,'Control Sample Data'!M81&gt;=30,OR(H81&gt;=0.05,I81="N/A")),"Type 2",IF(OR(AND('Test Sample Data'!M81&gt;=30,'Control Sample Data'!M81&lt;=30),AND('Test Sample Data'!M81&lt;=30,'Control Sample Data'!M81&gt;=30)),"Type 1","OKAY")))</f>
        <v>OKAY</v>
      </c>
    </row>
    <row r="82" ht="15" customHeight="1" spans="1:10">
      <c r="A82" s="99" t="str">
        <f>'Gene Table'!D82</f>
        <v>hsa-miR-200c-3p</v>
      </c>
      <c r="B82" s="100" t="s">
        <v>323</v>
      </c>
      <c r="C82" s="101" t="str">
        <f>Calculations!BO83</f>
        <v>N/A</v>
      </c>
      <c r="D82" s="101" t="str">
        <f>Calculations!BP83</f>
        <v>N/A</v>
      </c>
      <c r="E82" s="102" t="str">
        <f t="shared" si="7"/>
        <v>N/A</v>
      </c>
      <c r="F82" s="102" t="str">
        <f t="shared" si="8"/>
        <v>N/A</v>
      </c>
      <c r="G82" s="101" t="str">
        <f t="shared" si="9"/>
        <v>N/A</v>
      </c>
      <c r="H82" s="103" t="str">
        <f>IF(OR(COUNT(Calculations!BS83:CB83)&lt;3,COUNT(Calculations!CC83:CL83)&lt;3),"N/A",IF(ISERROR(TTEST(Calculations!CC83:CL83,Calculations!BS83:CB83,2,2)),"N/A",TTEST(Calculations!CC83:CL83,Calculations!BS83:CB83,2,2)))</f>
        <v>N/A</v>
      </c>
      <c r="I82" s="101" t="str">
        <f t="shared" si="6"/>
        <v>N/A</v>
      </c>
      <c r="J82" s="105" t="str">
        <f>IF(AND('Test Sample Data'!M82&gt;=35,'Control Sample Data'!M82&gt;=35),"Type 3",IF(AND('Test Sample Data'!M82&gt;=30,'Control Sample Data'!M82&gt;=30,OR(H82&gt;=0.05,I82="N/A")),"Type 2",IF(OR(AND('Test Sample Data'!M82&gt;=30,'Control Sample Data'!M82&lt;=30),AND('Test Sample Data'!M82&lt;=30,'Control Sample Data'!M82&gt;=30)),"Type 1","OKAY")))</f>
        <v>OKAY</v>
      </c>
    </row>
    <row r="83" ht="15" customHeight="1" spans="1:10">
      <c r="A83" s="99" t="str">
        <f>'Gene Table'!D83</f>
        <v>hsa-miR-29a-3p</v>
      </c>
      <c r="B83" s="108" t="s">
        <v>327</v>
      </c>
      <c r="C83" s="101" t="str">
        <f>Calculations!BO84</f>
        <v>N/A</v>
      </c>
      <c r="D83" s="101" t="str">
        <f>Calculations!BP84</f>
        <v>N/A</v>
      </c>
      <c r="E83" s="102" t="str">
        <f t="shared" si="7"/>
        <v>N/A</v>
      </c>
      <c r="F83" s="102" t="str">
        <f t="shared" si="8"/>
        <v>N/A</v>
      </c>
      <c r="G83" s="101" t="str">
        <f t="shared" si="9"/>
        <v>N/A</v>
      </c>
      <c r="H83" s="103" t="str">
        <f>IF(OR(COUNT(Calculations!BS84:CB84)&lt;3,COUNT(Calculations!CC84:CL84)&lt;3),"N/A",IF(ISERROR(TTEST(Calculations!CC84:CL84,Calculations!BS84:CB84,2,2)),"N/A",TTEST(Calculations!CC84:CL84,Calculations!BS84:CB84,2,2)))</f>
        <v>N/A</v>
      </c>
      <c r="I83" s="101" t="str">
        <f t="shared" si="6"/>
        <v>N/A</v>
      </c>
      <c r="J83" s="105" t="str">
        <f>IF(AND('Test Sample Data'!M83&gt;=35,'Control Sample Data'!M83&gt;=35),"Type 3",IF(AND('Test Sample Data'!M83&gt;=30,'Control Sample Data'!M83&gt;=30,OR(H83&gt;=0.05,I83="N/A")),"Type 2",IF(OR(AND('Test Sample Data'!M83&gt;=30,'Control Sample Data'!M83&lt;=30),AND('Test Sample Data'!M83&lt;=30,'Control Sample Data'!M83&gt;=30)),"Type 1","OKAY")))</f>
        <v>OKAY</v>
      </c>
    </row>
    <row r="84" ht="15" customHeight="1" spans="1:11">
      <c r="A84" s="99" t="str">
        <f>'Gene Table'!D84</f>
        <v>hsa-miR-23a-3p</v>
      </c>
      <c r="B84" s="100" t="s">
        <v>331</v>
      </c>
      <c r="C84" s="101" t="str">
        <f>Calculations!BO85</f>
        <v>N/A</v>
      </c>
      <c r="D84" s="101" t="str">
        <f>Calculations!BP85</f>
        <v>N/A</v>
      </c>
      <c r="E84" s="102" t="str">
        <f t="shared" si="7"/>
        <v>N/A</v>
      </c>
      <c r="F84" s="102" t="str">
        <f t="shared" si="8"/>
        <v>N/A</v>
      </c>
      <c r="G84" s="101" t="str">
        <f t="shared" si="9"/>
        <v>N/A</v>
      </c>
      <c r="H84" s="103" t="str">
        <f>IF(OR(COUNT(Calculations!BS85:CB85)&lt;3,COUNT(Calculations!CC85:CL85)&lt;3),"N/A",IF(ISERROR(TTEST(Calculations!CC85:CL85,Calculations!BS85:CB85,2,2)),"N/A",TTEST(Calculations!CC85:CL85,Calculations!BS85:CB85,2,2)))</f>
        <v>N/A</v>
      </c>
      <c r="I84" s="101" t="str">
        <f t="shared" si="6"/>
        <v>N/A</v>
      </c>
      <c r="J84" s="105" t="str">
        <f>IF(AND('Test Sample Data'!M84&gt;=35,'Control Sample Data'!M84&gt;=35),"Type 3",IF(AND('Test Sample Data'!M84&gt;=30,'Control Sample Data'!M84&gt;=30,OR(H84&gt;=0.05,I84="N/A")),"Type 2",IF(OR(AND('Test Sample Data'!M84&gt;=30,'Control Sample Data'!M84&lt;=30),AND('Test Sample Data'!M84&lt;=30,'Control Sample Data'!M84&gt;=30)),"Type 1","OKAY")))</f>
        <v>OKAY</v>
      </c>
      <c r="K84" s="87"/>
    </row>
    <row r="85" ht="15" customHeight="1" spans="1:18">
      <c r="A85" s="99" t="str">
        <f>'Gene Table'!D85</f>
        <v>hsa-miR-320a</v>
      </c>
      <c r="B85" s="100" t="s">
        <v>335</v>
      </c>
      <c r="C85" s="101" t="str">
        <f>Calculations!BO86</f>
        <v>N/A</v>
      </c>
      <c r="D85" s="101" t="str">
        <f>Calculations!BP86</f>
        <v>N/A</v>
      </c>
      <c r="E85" s="102" t="str">
        <f t="shared" si="7"/>
        <v>N/A</v>
      </c>
      <c r="F85" s="102" t="str">
        <f t="shared" si="8"/>
        <v>N/A</v>
      </c>
      <c r="G85" s="101" t="str">
        <f t="shared" si="9"/>
        <v>N/A</v>
      </c>
      <c r="H85" s="103" t="str">
        <f>IF(OR(COUNT(Calculations!BS86:CB86)&lt;3,COUNT(Calculations!CC86:CL86)&lt;3),"N/A",IF(ISERROR(TTEST(Calculations!CC86:CL86,Calculations!BS86:CB86,2,2)),"N/A",TTEST(Calculations!CC86:CL86,Calculations!BS86:CB86,2,2)))</f>
        <v>N/A</v>
      </c>
      <c r="I85" s="101" t="str">
        <f t="shared" si="6"/>
        <v>N/A</v>
      </c>
      <c r="J85" s="105" t="str">
        <f>IF(AND('Test Sample Data'!M85&gt;=35,'Control Sample Data'!M85&gt;=35),"Type 3",IF(AND('Test Sample Data'!M85&gt;=30,'Control Sample Data'!M85&gt;=30,OR(H85&gt;=0.05,I85="N/A")),"Type 2",IF(OR(AND('Test Sample Data'!M85&gt;=30,'Control Sample Data'!M85&lt;=30),AND('Test Sample Data'!M85&lt;=30,'Control Sample Data'!M85&gt;=30)),"Type 1","OKAY")))</f>
        <v>OKAY</v>
      </c>
      <c r="K85" s="113"/>
      <c r="L85" s="114"/>
      <c r="M85" s="114"/>
      <c r="N85" s="115"/>
      <c r="O85" s="115"/>
      <c r="P85" s="114"/>
      <c r="Q85" s="116"/>
      <c r="R85" s="114"/>
    </row>
    <row r="86" ht="15" customHeight="1" spans="1:11">
      <c r="A86" s="99" t="str">
        <f>'Gene Table'!D86</f>
        <v>hsa-miR-133a</v>
      </c>
      <c r="B86" s="100" t="s">
        <v>339</v>
      </c>
      <c r="C86" s="109" t="str">
        <f>Calculations!BO87</f>
        <v>N/A</v>
      </c>
      <c r="D86" s="109" t="str">
        <f>Calculations!BP87</f>
        <v>N/A</v>
      </c>
      <c r="E86" s="102" t="str">
        <f t="shared" si="7"/>
        <v>N/A</v>
      </c>
      <c r="F86" s="102" t="str">
        <f t="shared" si="8"/>
        <v>N/A</v>
      </c>
      <c r="G86" s="101" t="str">
        <f t="shared" si="9"/>
        <v>N/A</v>
      </c>
      <c r="H86" s="103" t="str">
        <f>IF(OR(COUNT(Calculations!BS87:CB87)&lt;3,COUNT(Calculations!CC87:CL87)&lt;3),"N/A",IF(ISERROR(TTEST(Calculations!CC87:CL87,Calculations!BS87:CB87,2,2)),"N/A",TTEST(Calculations!CC87:CL87,Calculations!BS87:CB87,2,2)))</f>
        <v>N/A</v>
      </c>
      <c r="I86" s="109" t="str">
        <f t="shared" si="6"/>
        <v>N/A</v>
      </c>
      <c r="J86" s="105" t="str">
        <f>IF(AND('Test Sample Data'!M86&gt;=35,'Control Sample Data'!M86&gt;=35),"Type 3",IF(AND('Test Sample Data'!M86&gt;=30,'Control Sample Data'!M86&gt;=30,OR(H86&gt;=0.05,I86="N/A")),"Type 2",IF(OR(AND('Test Sample Data'!M86&gt;=30,'Control Sample Data'!M86&lt;=30),AND('Test Sample Data'!M86&lt;=30,'Control Sample Data'!M86&gt;=30)),"Type 1","OKAY")))</f>
        <v>OKAY</v>
      </c>
      <c r="K86" s="48"/>
    </row>
    <row r="87" spans="1:10">
      <c r="A87" s="99" t="str">
        <f>'Gene Table'!D87</f>
        <v>NC</v>
      </c>
      <c r="B87" s="100" t="s">
        <v>343</v>
      </c>
      <c r="C87" s="109" t="str">
        <f>Calculations!BO88</f>
        <v>N/A</v>
      </c>
      <c r="D87" s="109" t="str">
        <f>Calculations!BP88</f>
        <v>N/A</v>
      </c>
      <c r="E87" s="102" t="str">
        <f t="shared" ref="E87:E98" si="10">IF(ISERROR(2^-C87),"N/A",2^-C87)</f>
        <v>N/A</v>
      </c>
      <c r="F87" s="102" t="str">
        <f t="shared" ref="F87:F98" si="11">IF(ISERROR(2^-D87),"N/A",2^-D87)</f>
        <v>N/A</v>
      </c>
      <c r="G87" s="101" t="str">
        <f t="shared" ref="G87:G98" si="12">IF(ISERROR(E87/F87),"N/A",E87/F87)</f>
        <v>N/A</v>
      </c>
      <c r="H87" s="103" t="str">
        <f>IF(OR(COUNT(Calculations!BS88:CB88)&lt;3,COUNT(Calculations!CC88:CL88)&lt;3),"N/A",IF(ISERROR(TTEST(Calculations!CC88:CL88,Calculations!BS88:CB88,2,2)),"N/A",TTEST(Calculations!CC88:CL88,Calculations!BS88:CB88,2,2)))</f>
        <v>N/A</v>
      </c>
      <c r="I87" s="109" t="str">
        <f t="shared" ref="I87:I98" si="13">IF(G87&gt;1,G87,-1/G87)</f>
        <v>N/A</v>
      </c>
      <c r="J87" s="105" t="str">
        <f>IF(AND('Test Sample Data'!M87&gt;=35,'Control Sample Data'!M87&gt;=35),"Type 3",IF(AND('Test Sample Data'!M87&gt;=30,'Control Sample Data'!M87&gt;=30,OR(H87&gt;=0.05,I87="N/A")),"Type 2",IF(OR(AND('Test Sample Data'!M87&gt;=30,'Control Sample Data'!M87&lt;=30),AND('Test Sample Data'!M87&lt;=30,'Control Sample Data'!M87&gt;=30)),"Type 1","OKAY")))</f>
        <v>OKAY</v>
      </c>
    </row>
    <row r="88" spans="1:10">
      <c r="A88" s="99" t="str">
        <f>'Gene Table'!D88</f>
        <v>NC</v>
      </c>
      <c r="B88" s="100" t="s">
        <v>345</v>
      </c>
      <c r="C88" s="109" t="str">
        <f>Calculations!BO89</f>
        <v>N/A</v>
      </c>
      <c r="D88" s="109" t="str">
        <f>Calculations!BP89</f>
        <v>N/A</v>
      </c>
      <c r="E88" s="102" t="str">
        <f t="shared" si="10"/>
        <v>N/A</v>
      </c>
      <c r="F88" s="102" t="str">
        <f t="shared" si="11"/>
        <v>N/A</v>
      </c>
      <c r="G88" s="101" t="str">
        <f t="shared" si="12"/>
        <v>N/A</v>
      </c>
      <c r="H88" s="103" t="str">
        <f>IF(OR(COUNT(Calculations!BS89:CB89)&lt;3,COUNT(Calculations!CC89:CL89)&lt;3),"N/A",IF(ISERROR(TTEST(Calculations!CC89:CL89,Calculations!BS89:CB89,2,2)),"N/A",TTEST(Calculations!CC89:CL89,Calculations!BS89:CB89,2,2)))</f>
        <v>N/A</v>
      </c>
      <c r="I88" s="109" t="str">
        <f t="shared" si="13"/>
        <v>N/A</v>
      </c>
      <c r="J88" s="105" t="str">
        <f>IF(AND('Test Sample Data'!M88&gt;=35,'Control Sample Data'!M88&gt;=35),"Type 3",IF(AND('Test Sample Data'!M88&gt;=30,'Control Sample Data'!M88&gt;=30,OR(H88&gt;=0.05,I88="N/A")),"Type 2",IF(OR(AND('Test Sample Data'!M88&gt;=30,'Control Sample Data'!M88&lt;=30),AND('Test Sample Data'!M88&lt;=30,'Control Sample Data'!M88&gt;=30)),"Type 1","OKAY")))</f>
        <v>OKAY</v>
      </c>
    </row>
    <row r="89" spans="1:10">
      <c r="A89" s="99" t="str">
        <f>'Gene Table'!D89</f>
        <v>HK1</v>
      </c>
      <c r="B89" s="100" t="s">
        <v>346</v>
      </c>
      <c r="C89" s="109" t="str">
        <f>Calculations!BO90</f>
        <v>N/A</v>
      </c>
      <c r="D89" s="109" t="str">
        <f>Calculations!BP90</f>
        <v>N/A</v>
      </c>
      <c r="E89" s="102" t="str">
        <f t="shared" si="10"/>
        <v>N/A</v>
      </c>
      <c r="F89" s="102" t="str">
        <f t="shared" si="11"/>
        <v>N/A</v>
      </c>
      <c r="G89" s="101" t="str">
        <f t="shared" si="12"/>
        <v>N/A</v>
      </c>
      <c r="H89" s="103" t="str">
        <f>IF(OR(COUNT(Calculations!BS90:CB90)&lt;3,COUNT(Calculations!CC90:CL90)&lt;3),"N/A",IF(ISERROR(TTEST(Calculations!CC90:CL90,Calculations!BS90:CB90,2,2)),"N/A",TTEST(Calculations!CC90:CL90,Calculations!BS90:CB90,2,2)))</f>
        <v>N/A</v>
      </c>
      <c r="I89" s="109" t="str">
        <f t="shared" si="13"/>
        <v>N/A</v>
      </c>
      <c r="J89" s="105" t="str">
        <f>IF(AND('Test Sample Data'!M89&gt;=35,'Control Sample Data'!M89&gt;=35),"Type 3",IF(AND('Test Sample Data'!M89&gt;=30,'Control Sample Data'!M89&gt;=30,OR(H89&gt;=0.05,I89="N/A")),"Type 2",IF(OR(AND('Test Sample Data'!M89&gt;=30,'Control Sample Data'!M89&lt;=30),AND('Test Sample Data'!M89&lt;=30,'Control Sample Data'!M89&gt;=30)),"Type 1","OKAY")))</f>
        <v>OKAY</v>
      </c>
    </row>
    <row r="90" spans="1:10">
      <c r="A90" s="99" t="str">
        <f>'Gene Table'!D90</f>
        <v>HK2</v>
      </c>
      <c r="B90" s="100" t="s">
        <v>350</v>
      </c>
      <c r="C90" s="109" t="str">
        <f>Calculations!BO91</f>
        <v>N/A</v>
      </c>
      <c r="D90" s="109" t="str">
        <f>Calculations!BP91</f>
        <v>N/A</v>
      </c>
      <c r="E90" s="102" t="str">
        <f t="shared" si="10"/>
        <v>N/A</v>
      </c>
      <c r="F90" s="102" t="str">
        <f t="shared" si="11"/>
        <v>N/A</v>
      </c>
      <c r="G90" s="101" t="str">
        <f t="shared" si="12"/>
        <v>N/A</v>
      </c>
      <c r="H90" s="103" t="str">
        <f>IF(OR(COUNT(Calculations!BS91:CB91)&lt;3,COUNT(Calculations!CC91:CL91)&lt;3),"N/A",IF(ISERROR(TTEST(Calculations!CC91:CL91,Calculations!BS91:CB91,2,2)),"N/A",TTEST(Calculations!CC91:CL91,Calculations!BS91:CB91,2,2)))</f>
        <v>N/A</v>
      </c>
      <c r="I90" s="109" t="str">
        <f t="shared" si="13"/>
        <v>N/A</v>
      </c>
      <c r="J90" s="105" t="str">
        <f>IF(AND('Test Sample Data'!M90&gt;=35,'Control Sample Data'!M90&gt;=35),"Type 3",IF(AND('Test Sample Data'!M90&gt;=30,'Control Sample Data'!M90&gt;=30,OR(H90&gt;=0.05,I90="N/A")),"Type 2",IF(OR(AND('Test Sample Data'!M90&gt;=30,'Control Sample Data'!M90&lt;=30),AND('Test Sample Data'!M90&lt;=30,'Control Sample Data'!M90&gt;=30)),"Type 1","OKAY")))</f>
        <v>OKAY</v>
      </c>
    </row>
    <row r="91" spans="1:10">
      <c r="A91" s="99" t="str">
        <f>'Gene Table'!D91</f>
        <v>HK3</v>
      </c>
      <c r="B91" s="100" t="s">
        <v>354</v>
      </c>
      <c r="C91" s="109" t="str">
        <f>Calculations!BO92</f>
        <v>N/A</v>
      </c>
      <c r="D91" s="109" t="str">
        <f>Calculations!BP92</f>
        <v>N/A</v>
      </c>
      <c r="E91" s="102" t="str">
        <f t="shared" si="10"/>
        <v>N/A</v>
      </c>
      <c r="F91" s="102" t="str">
        <f t="shared" si="11"/>
        <v>N/A</v>
      </c>
      <c r="G91" s="101" t="str">
        <f t="shared" si="12"/>
        <v>N/A</v>
      </c>
      <c r="H91" s="103" t="str">
        <f>IF(OR(COUNT(Calculations!BS92:CB92)&lt;3,COUNT(Calculations!CC92:CL92)&lt;3),"N/A",IF(ISERROR(TTEST(Calculations!CC92:CL92,Calculations!BS92:CB92,2,2)),"N/A",TTEST(Calculations!CC92:CL92,Calculations!BS92:CB92,2,2)))</f>
        <v>N/A</v>
      </c>
      <c r="I91" s="109" t="str">
        <f t="shared" si="13"/>
        <v>N/A</v>
      </c>
      <c r="J91" s="105" t="str">
        <f>IF(AND('Test Sample Data'!M91&gt;=35,'Control Sample Data'!M91&gt;=35),"Type 3",IF(AND('Test Sample Data'!M91&gt;=30,'Control Sample Data'!M91&gt;=30,OR(H91&gt;=0.05,I91="N/A")),"Type 2",IF(OR(AND('Test Sample Data'!M91&gt;=30,'Control Sample Data'!M91&lt;=30),AND('Test Sample Data'!M91&lt;=30,'Control Sample Data'!M91&gt;=30)),"Type 1","OKAY")))</f>
        <v>OKAY</v>
      </c>
    </row>
    <row r="92" spans="1:10">
      <c r="A92" s="99" t="str">
        <f>'Gene Table'!D92</f>
        <v>HK4</v>
      </c>
      <c r="B92" s="100" t="s">
        <v>358</v>
      </c>
      <c r="C92" s="109" t="str">
        <f>Calculations!BO93</f>
        <v>N/A</v>
      </c>
      <c r="D92" s="109" t="str">
        <f>Calculations!BP93</f>
        <v>N/A</v>
      </c>
      <c r="E92" s="102" t="str">
        <f t="shared" si="10"/>
        <v>N/A</v>
      </c>
      <c r="F92" s="102" t="str">
        <f t="shared" si="11"/>
        <v>N/A</v>
      </c>
      <c r="G92" s="101" t="str">
        <f t="shared" si="12"/>
        <v>N/A</v>
      </c>
      <c r="H92" s="103" t="str">
        <f>IF(OR(COUNT(Calculations!BS93:CB93)&lt;3,COUNT(Calculations!CC93:CL93)&lt;3),"N/A",IF(ISERROR(TTEST(Calculations!CC93:CL93,Calculations!BS93:CB93,2,2)),"N/A",TTEST(Calculations!CC93:CL93,Calculations!BS93:CB93,2,2)))</f>
        <v>N/A</v>
      </c>
      <c r="I92" s="109" t="str">
        <f t="shared" si="13"/>
        <v>N/A</v>
      </c>
      <c r="J92" s="105" t="str">
        <f>IF(AND('Test Sample Data'!M92&gt;=35,'Control Sample Data'!M92&gt;=35),"Type 3",IF(AND('Test Sample Data'!M92&gt;=30,'Control Sample Data'!M92&gt;=30,OR(H92&gt;=0.05,I92="N/A")),"Type 2",IF(OR(AND('Test Sample Data'!M92&gt;=30,'Control Sample Data'!M92&lt;=30),AND('Test Sample Data'!M92&lt;=30,'Control Sample Data'!M92&gt;=30)),"Type 1","OKAY")))</f>
        <v>OKAY</v>
      </c>
    </row>
    <row r="93" spans="1:10">
      <c r="A93" s="99" t="str">
        <f>'Gene Table'!D93</f>
        <v>HK5</v>
      </c>
      <c r="B93" s="100" t="s">
        <v>362</v>
      </c>
      <c r="C93" s="109" t="str">
        <f>Calculations!BO94</f>
        <v>N/A</v>
      </c>
      <c r="D93" s="109" t="str">
        <f>Calculations!BP94</f>
        <v>N/A</v>
      </c>
      <c r="E93" s="102" t="str">
        <f t="shared" si="10"/>
        <v>N/A</v>
      </c>
      <c r="F93" s="102" t="str">
        <f t="shared" si="11"/>
        <v>N/A</v>
      </c>
      <c r="G93" s="101" t="str">
        <f t="shared" si="12"/>
        <v>N/A</v>
      </c>
      <c r="H93" s="103" t="str">
        <f>IF(OR(COUNT(Calculations!BS94:CB94)&lt;3,COUNT(Calculations!CC94:CL94)&lt;3),"N/A",IF(ISERROR(TTEST(Calculations!CC94:CL94,Calculations!BS94:CB94,2,2)),"N/A",TTEST(Calculations!CC94:CL94,Calculations!BS94:CB94,2,2)))</f>
        <v>N/A</v>
      </c>
      <c r="I93" s="109" t="str">
        <f t="shared" si="13"/>
        <v>N/A</v>
      </c>
      <c r="J93" s="105" t="str">
        <f>IF(AND('Test Sample Data'!M93&gt;=35,'Control Sample Data'!M93&gt;=35),"Type 3",IF(AND('Test Sample Data'!M93&gt;=30,'Control Sample Data'!M93&gt;=30,OR(H93&gt;=0.05,I93="N/A")),"Type 2",IF(OR(AND('Test Sample Data'!M93&gt;=30,'Control Sample Data'!M93&lt;=30),AND('Test Sample Data'!M93&lt;=30,'Control Sample Data'!M93&gt;=30)),"Type 1","OKAY")))</f>
        <v>OKAY</v>
      </c>
    </row>
    <row r="94" spans="1:10">
      <c r="A94" s="99" t="str">
        <f>'Gene Table'!D94</f>
        <v>HK6</v>
      </c>
      <c r="B94" s="100" t="s">
        <v>366</v>
      </c>
      <c r="C94" s="109" t="str">
        <f>Calculations!BO95</f>
        <v>N/A</v>
      </c>
      <c r="D94" s="109" t="str">
        <f>Calculations!BP95</f>
        <v>N/A</v>
      </c>
      <c r="E94" s="102" t="str">
        <f t="shared" si="10"/>
        <v>N/A</v>
      </c>
      <c r="F94" s="102" t="str">
        <f t="shared" si="11"/>
        <v>N/A</v>
      </c>
      <c r="G94" s="101" t="str">
        <f t="shared" si="12"/>
        <v>N/A</v>
      </c>
      <c r="H94" s="103" t="str">
        <f>IF(OR(COUNT(Calculations!BS95:CB95)&lt;3,COUNT(Calculations!CC95:CL95)&lt;3),"N/A",IF(ISERROR(TTEST(Calculations!CC95:CL95,Calculations!BS95:CB95,2,2)),"N/A",TTEST(Calculations!CC95:CL95,Calculations!BS95:CB95,2,2)))</f>
        <v>N/A</v>
      </c>
      <c r="I94" s="109" t="str">
        <f t="shared" si="13"/>
        <v>N/A</v>
      </c>
      <c r="J94" s="105" t="str">
        <f>IF(AND('Test Sample Data'!M94&gt;=35,'Control Sample Data'!M94&gt;=35),"Type 3",IF(AND('Test Sample Data'!M94&gt;=30,'Control Sample Data'!M94&gt;=30,OR(H94&gt;=0.05,I94="N/A")),"Type 2",IF(OR(AND('Test Sample Data'!M94&gt;=30,'Control Sample Data'!M94&lt;=30),AND('Test Sample Data'!M94&lt;=30,'Control Sample Data'!M94&gt;=30)),"Type 1","OKAY")))</f>
        <v>OKAY</v>
      </c>
    </row>
    <row r="95" spans="1:10">
      <c r="A95" s="99" t="str">
        <f>'Gene Table'!D95</f>
        <v>RT</v>
      </c>
      <c r="B95" s="100" t="s">
        <v>370</v>
      </c>
      <c r="C95" s="109" t="str">
        <f>Calculations!BO96</f>
        <v>N/A</v>
      </c>
      <c r="D95" s="109" t="str">
        <f>Calculations!BP96</f>
        <v>N/A</v>
      </c>
      <c r="E95" s="102" t="str">
        <f t="shared" si="10"/>
        <v>N/A</v>
      </c>
      <c r="F95" s="102" t="str">
        <f t="shared" si="11"/>
        <v>N/A</v>
      </c>
      <c r="G95" s="101" t="str">
        <f t="shared" si="12"/>
        <v>N/A</v>
      </c>
      <c r="H95" s="103" t="str">
        <f>IF(OR(COUNT(Calculations!BS96:CB96)&lt;3,COUNT(Calculations!CC96:CL96)&lt;3),"N/A",IF(ISERROR(TTEST(Calculations!CC96:CL96,Calculations!BS96:CB96,2,2)),"N/A",TTEST(Calculations!CC96:CL96,Calculations!BS96:CB96,2,2)))</f>
        <v>N/A</v>
      </c>
      <c r="I95" s="109" t="str">
        <f t="shared" si="13"/>
        <v>N/A</v>
      </c>
      <c r="J95" s="105" t="str">
        <f>IF(AND('Test Sample Data'!M95&gt;=35,'Control Sample Data'!M95&gt;=35),"Type 3",IF(AND('Test Sample Data'!M95&gt;=30,'Control Sample Data'!M95&gt;=30,OR(H95&gt;=0.05,I95="N/A")),"Type 2",IF(OR(AND('Test Sample Data'!M95&gt;=30,'Control Sample Data'!M95&lt;=30),AND('Test Sample Data'!M95&lt;=30,'Control Sample Data'!M95&gt;=30)),"Type 1","OKAY")))</f>
        <v>OKAY</v>
      </c>
    </row>
    <row r="96" spans="1:10">
      <c r="A96" s="99" t="str">
        <f>'Gene Table'!D96</f>
        <v>RT</v>
      </c>
      <c r="B96" s="100" t="s">
        <v>372</v>
      </c>
      <c r="C96" s="109" t="str">
        <f>Calculations!BO97</f>
        <v>N/A</v>
      </c>
      <c r="D96" s="109" t="str">
        <f>Calculations!BP97</f>
        <v>N/A</v>
      </c>
      <c r="E96" s="102" t="str">
        <f t="shared" si="10"/>
        <v>N/A</v>
      </c>
      <c r="F96" s="102" t="str">
        <f t="shared" si="11"/>
        <v>N/A</v>
      </c>
      <c r="G96" s="101" t="str">
        <f t="shared" si="12"/>
        <v>N/A</v>
      </c>
      <c r="H96" s="103" t="str">
        <f>IF(OR(COUNT(Calculations!BS97:CB97)&lt;3,COUNT(Calculations!CC97:CL97)&lt;3),"N/A",IF(ISERROR(TTEST(Calculations!CC97:CL97,Calculations!BS97:CB97,2,2)),"N/A",TTEST(Calculations!CC97:CL97,Calculations!BS97:CB97,2,2)))</f>
        <v>N/A</v>
      </c>
      <c r="I96" s="109" t="str">
        <f t="shared" si="13"/>
        <v>N/A</v>
      </c>
      <c r="J96" s="105" t="str">
        <f>IF(AND('Test Sample Data'!M96&gt;=35,'Control Sample Data'!M96&gt;=35),"Type 3",IF(AND('Test Sample Data'!M96&gt;=30,'Control Sample Data'!M96&gt;=30,OR(H96&gt;=0.05,I96="N/A")),"Type 2",IF(OR(AND('Test Sample Data'!M96&gt;=30,'Control Sample Data'!M96&lt;=30),AND('Test Sample Data'!M96&lt;=30,'Control Sample Data'!M96&gt;=30)),"Type 1","OKAY")))</f>
        <v>OKAY</v>
      </c>
    </row>
    <row r="97" spans="1:10">
      <c r="A97" s="99" t="str">
        <f>'Gene Table'!D97</f>
        <v>PCR</v>
      </c>
      <c r="B97" s="100" t="s">
        <v>373</v>
      </c>
      <c r="C97" s="109" t="str">
        <f>Calculations!BO98</f>
        <v>N/A</v>
      </c>
      <c r="D97" s="109" t="str">
        <f>Calculations!BP98</f>
        <v>N/A</v>
      </c>
      <c r="E97" s="102" t="str">
        <f t="shared" si="10"/>
        <v>N/A</v>
      </c>
      <c r="F97" s="102" t="str">
        <f t="shared" si="11"/>
        <v>N/A</v>
      </c>
      <c r="G97" s="101" t="str">
        <f t="shared" si="12"/>
        <v>N/A</v>
      </c>
      <c r="H97" s="103" t="str">
        <f>IF(OR(COUNT(Calculations!BS98:CB98)&lt;3,COUNT(Calculations!CC98:CL98)&lt;3),"N/A",IF(ISERROR(TTEST(Calculations!CC98:CL98,Calculations!BS98:CB98,2,2)),"N/A",TTEST(Calculations!CC98:CL98,Calculations!BS98:CB98,2,2)))</f>
        <v>N/A</v>
      </c>
      <c r="I97" s="109" t="str">
        <f t="shared" si="13"/>
        <v>N/A</v>
      </c>
      <c r="J97" s="105" t="str">
        <f>IF(AND('Test Sample Data'!M97&gt;=35,'Control Sample Data'!M97&gt;=35),"Type 3",IF(AND('Test Sample Data'!M97&gt;=30,'Control Sample Data'!M97&gt;=30,OR(H97&gt;=0.05,I97="N/A")),"Type 2",IF(OR(AND('Test Sample Data'!M97&gt;=30,'Control Sample Data'!M97&lt;=30),AND('Test Sample Data'!M97&lt;=30,'Control Sample Data'!M97&gt;=30)),"Type 1","OKAY")))</f>
        <v>OKAY</v>
      </c>
    </row>
    <row r="98" spans="1:10">
      <c r="A98" s="99" t="str">
        <f>'Gene Table'!D98</f>
        <v>PCR</v>
      </c>
      <c r="B98" s="100" t="s">
        <v>375</v>
      </c>
      <c r="C98" s="109" t="str">
        <f>Calculations!BO99</f>
        <v>N/A</v>
      </c>
      <c r="D98" s="109" t="str">
        <f>Calculations!BP99</f>
        <v>N/A</v>
      </c>
      <c r="E98" s="102" t="str">
        <f t="shared" si="10"/>
        <v>N/A</v>
      </c>
      <c r="F98" s="102" t="str">
        <f t="shared" si="11"/>
        <v>N/A</v>
      </c>
      <c r="G98" s="101" t="str">
        <f t="shared" si="12"/>
        <v>N/A</v>
      </c>
      <c r="H98" s="103" t="str">
        <f>IF(OR(COUNT(Calculations!BS99:CB99)&lt;3,COUNT(Calculations!CC99:CL99)&lt;3),"N/A",IF(ISERROR(TTEST(Calculations!CC99:CL99,Calculations!BS99:CB99,2,2)),"N/A",TTEST(Calculations!CC99:CL99,Calculations!BS99:CB99,2,2)))</f>
        <v>N/A</v>
      </c>
      <c r="I98" s="109" t="str">
        <f t="shared" si="13"/>
        <v>N/A</v>
      </c>
      <c r="J98" s="105" t="str">
        <f>IF(AND('Test Sample Data'!M98&gt;=35,'Control Sample Data'!M98&gt;=35),"Type 3",IF(AND('Test Sample Data'!M98&gt;=30,'Control Sample Data'!M98&gt;=30,OR(H98&gt;=0.05,I98="N/A")),"Type 2",IF(OR(AND('Test Sample Data'!M98&gt;=30,'Control Sample Data'!M98&lt;=30),AND('Test Sample Data'!M98&lt;=30,'Control Sample Data'!M98&gt;=30)),"Type 1","OKAY")))</f>
        <v>OKAY</v>
      </c>
    </row>
    <row r="99" spans="1:1">
      <c r="A99" s="110"/>
    </row>
    <row r="100" spans="1:1">
      <c r="A100" s="110"/>
    </row>
    <row r="101" spans="1:1">
      <c r="A101" s="111"/>
    </row>
    <row r="103" spans="7:9">
      <c r="G103" s="112"/>
      <c r="I103" s="112"/>
    </row>
    <row r="104" spans="7:9">
      <c r="G104" s="112"/>
      <c r="I104" s="112"/>
    </row>
    <row r="105" spans="7:9">
      <c r="G105" s="112"/>
      <c r="I105" s="112"/>
    </row>
  </sheetData>
  <mergeCells count="5">
    <mergeCell ref="C1:D1"/>
    <mergeCell ref="E1:F1"/>
    <mergeCell ref="A1:A2"/>
    <mergeCell ref="B1:B2"/>
    <mergeCell ref="J1:J2"/>
  </mergeCells>
  <conditionalFormatting sqref="P85">
    <cfRule type="cellIs" dxfId="0" priority="8" stopIfTrue="1" operator="greaterThan">
      <formula>2</formula>
    </cfRule>
    <cfRule type="cellIs" dxfId="1" priority="9" stopIfTrue="1" operator="lessThan">
      <formula>0.33</formula>
    </cfRule>
  </conditionalFormatting>
  <conditionalFormatting sqref="R85">
    <cfRule type="cellIs" dxfId="2" priority="6" stopIfTrue="1" operator="greaterThan">
      <formula>2</formula>
    </cfRule>
    <cfRule type="cellIs" dxfId="3" priority="7" stopIfTrue="1" operator="lessThan">
      <formula>-2</formula>
    </cfRule>
  </conditionalFormatting>
  <conditionalFormatting sqref="G3:G98">
    <cfRule type="cellIs" dxfId="0" priority="10" stopIfTrue="1" operator="greaterThan">
      <formula>1</formula>
    </cfRule>
    <cfRule type="cellIs" dxfId="4" priority="11" stopIfTrue="1" operator="lessThan">
      <formula>1</formula>
    </cfRule>
  </conditionalFormatting>
  <conditionalFormatting sqref="I3:I98">
    <cfRule type="cellIs" dxfId="5" priority="1" stopIfTrue="1" operator="between">
      <formula>0</formula>
      <formula>-3</formula>
    </cfRule>
    <cfRule type="cellIs" dxfId="4" priority="2" stopIfTrue="1" operator="between">
      <formula>0</formula>
      <formula>3</formula>
    </cfRule>
    <cfRule type="cellIs" dxfId="0" priority="12" stopIfTrue="1" operator="greaterThan">
      <formula>3</formula>
    </cfRule>
    <cfRule type="cellIs" dxfId="6" priority="13" stopIfTrue="1" operator="lessThan">
      <formula>-3</formula>
    </cfRule>
  </conditionalFormatting>
  <conditionalFormatting sqref="Q85 H3:H98">
    <cfRule type="cellIs" dxfId="0" priority="5" stopIfTrue="1" operator="lessThanOrEqual">
      <formula>0.05</formula>
    </cfRule>
  </conditionalFormatting>
  <pageMargins left="0.75" right="0.75" top="1" bottom="1" header="0.5" footer="0.5"/>
  <pageSetup paperSize="1" orientation="landscape"/>
  <headerFooter alignWithMargins="0"/>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Q16" sqref="Q16"/>
    </sheetView>
  </sheetViews>
  <sheetFormatPr defaultColWidth="9" defaultRowHeight="12.75"/>
  <cols>
    <col min="1" max="16384" width="9.14285714285714" style="90"/>
  </cols>
  <sheetData/>
  <pageMargins left="0.7" right="0.7" top="0.75" bottom="0.75" header="0.3" footer="0.3"/>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5"/>
  <sheetViews>
    <sheetView workbookViewId="0">
      <selection activeCell="I8" sqref="I8"/>
    </sheetView>
  </sheetViews>
  <sheetFormatPr defaultColWidth="9" defaultRowHeight="12.75"/>
  <cols>
    <col min="1" max="9" width="9.71428571428571" customWidth="1"/>
    <col min="18" max="18" width="12.4285714285714" customWidth="1"/>
  </cols>
  <sheetData>
    <row r="1" ht="15" customHeight="1" spans="1:25">
      <c r="A1" s="80" t="s">
        <v>430</v>
      </c>
      <c r="B1" s="81">
        <v>1</v>
      </c>
      <c r="C1" s="81">
        <v>2</v>
      </c>
      <c r="D1" s="81">
        <v>3</v>
      </c>
      <c r="E1" s="81">
        <v>4</v>
      </c>
      <c r="F1" s="81">
        <v>5</v>
      </c>
      <c r="G1" s="81">
        <v>6</v>
      </c>
      <c r="H1" s="81">
        <v>7</v>
      </c>
      <c r="I1" s="81">
        <v>8</v>
      </c>
      <c r="J1" s="81">
        <v>9</v>
      </c>
      <c r="K1" s="81">
        <v>10</v>
      </c>
      <c r="L1" s="81">
        <v>11</v>
      </c>
      <c r="M1" s="81">
        <v>12</v>
      </c>
      <c r="S1" s="87"/>
      <c r="T1" s="87"/>
      <c r="U1" s="87"/>
      <c r="V1" s="87"/>
      <c r="W1" s="87"/>
      <c r="X1" s="87"/>
      <c r="Y1" s="87"/>
    </row>
    <row r="2" ht="15" customHeight="1" spans="1:25">
      <c r="A2" s="81" t="s">
        <v>431</v>
      </c>
      <c r="B2" s="82" t="str">
        <f ca="1">OFFSET(Results!$G$2,COLUMN()-1,0)</f>
        <v>N/A</v>
      </c>
      <c r="C2" s="82" t="str">
        <f ca="1">OFFSET(Results!$G$2,COLUMN()-1,0)</f>
        <v>N/A</v>
      </c>
      <c r="D2" s="82" t="str">
        <f ca="1">OFFSET(Results!$G$2,COLUMN()-1,0)</f>
        <v>N/A</v>
      </c>
      <c r="E2" s="82" t="str">
        <f ca="1">OFFSET(Results!$G$2,COLUMN()-1,0)</f>
        <v>N/A</v>
      </c>
      <c r="F2" s="82" t="str">
        <f ca="1">OFFSET(Results!$G$2,COLUMN()-1,0)</f>
        <v>N/A</v>
      </c>
      <c r="G2" s="82" t="str">
        <f ca="1">OFFSET(Results!$G$2,COLUMN()-1,0)</f>
        <v>N/A</v>
      </c>
      <c r="H2" s="82" t="str">
        <f ca="1">OFFSET(Results!$G$2,COLUMN()-1,0)</f>
        <v>N/A</v>
      </c>
      <c r="I2" s="82" t="str">
        <f ca="1">OFFSET(Results!$G$2,COLUMN()-1,0)</f>
        <v>N/A</v>
      </c>
      <c r="J2" s="82" t="str">
        <f ca="1">OFFSET(Results!$G$2,COLUMN()-1,0)</f>
        <v>N/A</v>
      </c>
      <c r="K2" s="82" t="str">
        <f ca="1">OFFSET(Results!$G$2,COLUMN()-1,0)</f>
        <v>N/A</v>
      </c>
      <c r="L2" s="82" t="str">
        <f ca="1">OFFSET(Results!$G$2,COLUMN()-1,0)</f>
        <v>N/A</v>
      </c>
      <c r="M2" s="82" t="str">
        <f ca="1">OFFSET(Results!$G$2,COLUMN()-1,0)</f>
        <v>N/A</v>
      </c>
      <c r="S2" s="87"/>
      <c r="T2" s="87"/>
      <c r="U2" s="87"/>
      <c r="V2" s="87"/>
      <c r="W2" s="87"/>
      <c r="X2" s="87"/>
      <c r="Y2" s="87"/>
    </row>
    <row r="3" ht="15" customHeight="1" spans="1:25">
      <c r="A3" s="81" t="s">
        <v>432</v>
      </c>
      <c r="B3" s="82" t="str">
        <f ca="1">OFFSET(Results!$G$15,COLUMN()-2,0)</f>
        <v>N/A</v>
      </c>
      <c r="C3" s="82" t="str">
        <f ca="1">OFFSET(Results!$G$15,COLUMN()-2,0)</f>
        <v>N/A</v>
      </c>
      <c r="D3" s="82" t="str">
        <f ca="1">OFFSET(Results!$G$15,COLUMN()-2,0)</f>
        <v>N/A</v>
      </c>
      <c r="E3" s="82" t="str">
        <f ca="1">OFFSET(Results!$G$15,COLUMN()-2,0)</f>
        <v>N/A</v>
      </c>
      <c r="F3" s="82" t="str">
        <f ca="1">OFFSET(Results!$G$15,COLUMN()-2,0)</f>
        <v>N/A</v>
      </c>
      <c r="G3" s="82" t="str">
        <f ca="1">OFFSET(Results!$G$15,COLUMN()-2,0)</f>
        <v>N/A</v>
      </c>
      <c r="H3" s="82" t="str">
        <f ca="1">OFFSET(Results!$G$15,COLUMN()-2,0)</f>
        <v>N/A</v>
      </c>
      <c r="I3" s="82" t="str">
        <f ca="1">OFFSET(Results!$G$15,COLUMN()-2,0)</f>
        <v>N/A</v>
      </c>
      <c r="J3" s="82" t="str">
        <f ca="1">OFFSET(Results!$G$15,COLUMN()-2,0)</f>
        <v>N/A</v>
      </c>
      <c r="K3" s="82" t="str">
        <f ca="1">OFFSET(Results!$G$15,COLUMN()-2,0)</f>
        <v>N/A</v>
      </c>
      <c r="L3" s="82" t="str">
        <f ca="1">OFFSET(Results!$G$15,COLUMN()-2,0)</f>
        <v>N/A</v>
      </c>
      <c r="M3" s="82" t="str">
        <f ca="1">OFFSET(Results!$G$15,COLUMN()-2,0)</f>
        <v>N/A</v>
      </c>
      <c r="S3" s="87"/>
      <c r="T3" s="87"/>
      <c r="U3" s="87"/>
      <c r="V3" s="87"/>
      <c r="W3" s="87"/>
      <c r="X3" s="87"/>
      <c r="Y3" s="87"/>
    </row>
    <row r="4" ht="15" customHeight="1" spans="1:25">
      <c r="A4" s="81" t="s">
        <v>433</v>
      </c>
      <c r="B4" s="82" t="str">
        <f ca="1">OFFSET(Results!$G$28,COLUMN()-3,0)</f>
        <v>N/A</v>
      </c>
      <c r="C4" s="82" t="str">
        <f ca="1">OFFSET(Results!$G$28,COLUMN()-3,0)</f>
        <v>N/A</v>
      </c>
      <c r="D4" s="82" t="str">
        <f ca="1">OFFSET(Results!$G$28,COLUMN()-3,0)</f>
        <v>N/A</v>
      </c>
      <c r="E4" s="82" t="str">
        <f ca="1">OFFSET(Results!$G$28,COLUMN()-3,0)</f>
        <v>N/A</v>
      </c>
      <c r="F4" s="82" t="str">
        <f ca="1">OFFSET(Results!$G$28,COLUMN()-3,0)</f>
        <v>N/A</v>
      </c>
      <c r="G4" s="82" t="str">
        <f ca="1">OFFSET(Results!$G$28,COLUMN()-3,0)</f>
        <v>N/A</v>
      </c>
      <c r="H4" s="82" t="str">
        <f ca="1">OFFSET(Results!$G$28,COLUMN()-3,0)</f>
        <v>N/A</v>
      </c>
      <c r="I4" s="82" t="str">
        <f ca="1">OFFSET(Results!$G$28,COLUMN()-3,0)</f>
        <v>N/A</v>
      </c>
      <c r="J4" s="82" t="str">
        <f ca="1">OFFSET(Results!$G$28,COLUMN()-3,0)</f>
        <v>N/A</v>
      </c>
      <c r="K4" s="82" t="str">
        <f ca="1">OFFSET(Results!$G$28,COLUMN()-3,0)</f>
        <v>N/A</v>
      </c>
      <c r="L4" s="82" t="str">
        <f ca="1">OFFSET(Results!$G$28,COLUMN()-3,0)</f>
        <v>N/A</v>
      </c>
      <c r="M4" s="82" t="str">
        <f ca="1">OFFSET(Results!$G$28,COLUMN()-3,0)</f>
        <v>N/A</v>
      </c>
      <c r="S4" s="87"/>
      <c r="T4" s="87"/>
      <c r="U4" s="87"/>
      <c r="V4" s="87"/>
      <c r="W4" s="87"/>
      <c r="X4" s="87"/>
      <c r="Y4" s="87"/>
    </row>
    <row r="5" ht="15" customHeight="1" spans="1:25">
      <c r="A5" s="81" t="s">
        <v>434</v>
      </c>
      <c r="B5" s="82" t="str">
        <f ca="1">OFFSET(Results!$G$41,COLUMN()-4,0)</f>
        <v>N/A</v>
      </c>
      <c r="C5" s="82" t="str">
        <f ca="1">OFFSET(Results!$G$41,COLUMN()-4,0)</f>
        <v>N/A</v>
      </c>
      <c r="D5" s="82" t="str">
        <f ca="1">OFFSET(Results!$G$41,COLUMN()-4,0)</f>
        <v>N/A</v>
      </c>
      <c r="E5" s="82" t="str">
        <f ca="1">OFFSET(Results!$G$41,COLUMN()-4,0)</f>
        <v>N/A</v>
      </c>
      <c r="F5" s="82" t="str">
        <f ca="1">OFFSET(Results!$G$41,COLUMN()-4,0)</f>
        <v>N/A</v>
      </c>
      <c r="G5" s="82" t="str">
        <f ca="1">OFFSET(Results!$G$41,COLUMN()-4,0)</f>
        <v>N/A</v>
      </c>
      <c r="H5" s="82" t="str">
        <f ca="1">OFFSET(Results!$G$41,COLUMN()-4,0)</f>
        <v>N/A</v>
      </c>
      <c r="I5" s="82" t="str">
        <f ca="1">OFFSET(Results!$G$41,COLUMN()-4,0)</f>
        <v>N/A</v>
      </c>
      <c r="J5" s="82" t="str">
        <f ca="1">OFFSET(Results!$G$41,COLUMN()-4,0)</f>
        <v>N/A</v>
      </c>
      <c r="K5" s="82" t="str">
        <f ca="1">OFFSET(Results!$G$41,COLUMN()-4,0)</f>
        <v>N/A</v>
      </c>
      <c r="L5" s="82" t="str">
        <f ca="1">OFFSET(Results!$G$41,COLUMN()-4,0)</f>
        <v>N/A</v>
      </c>
      <c r="M5" s="82" t="str">
        <f ca="1">OFFSET(Results!$G$41,COLUMN()-4,0)</f>
        <v>N/A</v>
      </c>
      <c r="S5" s="87"/>
      <c r="T5" s="87"/>
      <c r="U5" s="87"/>
      <c r="V5" s="87"/>
      <c r="W5" s="87"/>
      <c r="X5" s="87"/>
      <c r="Y5" s="87"/>
    </row>
    <row r="6" ht="15" customHeight="1" spans="1:25">
      <c r="A6" s="81" t="s">
        <v>435</v>
      </c>
      <c r="B6" s="82" t="str">
        <f ca="1">OFFSET(Results!$G$54,COLUMN()-5,0)</f>
        <v>N/A</v>
      </c>
      <c r="C6" s="82" t="str">
        <f ca="1">OFFSET(Results!$G$54,COLUMN()-5,0)</f>
        <v>N/A</v>
      </c>
      <c r="D6" s="82" t="str">
        <f ca="1">OFFSET(Results!$G$54,COLUMN()-5,0)</f>
        <v>N/A</v>
      </c>
      <c r="E6" s="82" t="str">
        <f ca="1">OFFSET(Results!$G$54,COLUMN()-5,0)</f>
        <v>N/A</v>
      </c>
      <c r="F6" s="82" t="str">
        <f ca="1">OFFSET(Results!$G$54,COLUMN()-5,0)</f>
        <v>N/A</v>
      </c>
      <c r="G6" s="82" t="str">
        <f ca="1">OFFSET(Results!$G$54,COLUMN()-5,0)</f>
        <v>N/A</v>
      </c>
      <c r="H6" s="82" t="str">
        <f ca="1">OFFSET(Results!$G$54,COLUMN()-5,0)</f>
        <v>N/A</v>
      </c>
      <c r="I6" s="82" t="str">
        <f ca="1">OFFSET(Results!$G$54,COLUMN()-5,0)</f>
        <v>N/A</v>
      </c>
      <c r="J6" s="82" t="str">
        <f ca="1">OFFSET(Results!$G$54,COLUMN()-5,0)</f>
        <v>N/A</v>
      </c>
      <c r="K6" s="82" t="str">
        <f ca="1">OFFSET(Results!$G$54,COLUMN()-5,0)</f>
        <v>N/A</v>
      </c>
      <c r="L6" s="82" t="str">
        <f ca="1">OFFSET(Results!$G$54,COLUMN()-5,0)</f>
        <v>N/A</v>
      </c>
      <c r="M6" s="82" t="str">
        <f ca="1">OFFSET(Results!$G$54,COLUMN()-5,0)</f>
        <v>N/A</v>
      </c>
      <c r="S6" s="87"/>
      <c r="T6" s="87"/>
      <c r="U6" s="87"/>
      <c r="V6" s="87"/>
      <c r="W6" s="87"/>
      <c r="X6" s="87"/>
      <c r="Y6" s="87"/>
    </row>
    <row r="7" ht="15" customHeight="1" spans="1:25">
      <c r="A7" s="81" t="s">
        <v>436</v>
      </c>
      <c r="B7" s="82" t="str">
        <f ca="1">OFFSET(Results!$G$67,COLUMN()-6,0)</f>
        <v>N/A</v>
      </c>
      <c r="C7" s="82" t="str">
        <f ca="1">OFFSET(Results!$G$67,COLUMN()-6,0)</f>
        <v>N/A</v>
      </c>
      <c r="D7" s="82" t="str">
        <f ca="1">OFFSET(Results!$G$67,COLUMN()-6,0)</f>
        <v>N/A</v>
      </c>
      <c r="E7" s="82" t="str">
        <f ca="1">OFFSET(Results!$G$67,COLUMN()-6,0)</f>
        <v>N/A</v>
      </c>
      <c r="F7" s="82" t="str">
        <f ca="1">OFFSET(Results!$G$67,COLUMN()-6,0)</f>
        <v>N/A</v>
      </c>
      <c r="G7" s="82" t="str">
        <f ca="1">OFFSET(Results!$G$67,COLUMN()-6,0)</f>
        <v>N/A</v>
      </c>
      <c r="H7" s="82" t="str">
        <f ca="1">OFFSET(Results!$G$67,COLUMN()-6,0)</f>
        <v>N/A</v>
      </c>
      <c r="I7" s="82" t="str">
        <f ca="1">OFFSET(Results!$G$67,COLUMN()-6,0)</f>
        <v>N/A</v>
      </c>
      <c r="J7" s="82" t="str">
        <f ca="1">OFFSET(Results!$G$67,COLUMN()-6,0)</f>
        <v>N/A</v>
      </c>
      <c r="K7" s="82" t="str">
        <f ca="1">OFFSET(Results!$G$67,COLUMN()-6,0)</f>
        <v>N/A</v>
      </c>
      <c r="L7" s="82" t="str">
        <f ca="1">OFFSET(Results!$G$67,COLUMN()-6,0)</f>
        <v>N/A</v>
      </c>
      <c r="M7" s="82" t="str">
        <f ca="1">OFFSET(Results!$G$67,COLUMN()-6,0)</f>
        <v>N/A</v>
      </c>
      <c r="S7" s="87"/>
      <c r="T7" s="87"/>
      <c r="U7" s="87"/>
      <c r="V7" s="87"/>
      <c r="W7" s="87"/>
      <c r="X7" s="87"/>
      <c r="Y7" s="87"/>
    </row>
    <row r="8" ht="15" customHeight="1" spans="1:25">
      <c r="A8" s="83" t="s">
        <v>437</v>
      </c>
      <c r="B8" s="84" t="str">
        <f ca="1">OFFSET(Results!$G$80,COLUMN()-7,0)</f>
        <v>N/A</v>
      </c>
      <c r="C8" s="84" t="str">
        <f ca="1">OFFSET(Results!$G$80,COLUMN()-7,0)</f>
        <v>N/A</v>
      </c>
      <c r="D8" s="84" t="str">
        <f ca="1">OFFSET(Results!$G$80,COLUMN()-7,0)</f>
        <v>N/A</v>
      </c>
      <c r="E8" s="84" t="str">
        <f ca="1">OFFSET(Results!$G$80,COLUMN()-7,0)</f>
        <v>N/A</v>
      </c>
      <c r="F8" s="84" t="str">
        <f ca="1">OFFSET(Results!$G$80,COLUMN()-7,0)</f>
        <v>N/A</v>
      </c>
      <c r="G8" s="84" t="str">
        <f ca="1">OFFSET(Results!$G$80,COLUMN()-7,0)</f>
        <v>N/A</v>
      </c>
      <c r="H8" s="84" t="str">
        <f ca="1">OFFSET(Results!$G$80,COLUMN()-7,0)</f>
        <v>N/A</v>
      </c>
      <c r="I8" s="84" t="str">
        <f ca="1">OFFSET(Results!$G$80,COLUMN()-7,0)</f>
        <v>N/A</v>
      </c>
      <c r="J8" s="84" t="str">
        <f ca="1">OFFSET(Results!$G$80,COLUMN()-7,0)</f>
        <v>N/A</v>
      </c>
      <c r="K8" s="84" t="str">
        <f ca="1">OFFSET(Results!$G$80,COLUMN()-7,0)</f>
        <v>N/A</v>
      </c>
      <c r="L8" s="84" t="str">
        <f ca="1">OFFSET(Results!$G$80,COLUMN()-7,0)</f>
        <v>N/A</v>
      </c>
      <c r="M8" s="84" t="str">
        <f ca="1">OFFSET(Results!$G$80,COLUMN()-7,0)</f>
        <v>N/A</v>
      </c>
      <c r="S8" s="87"/>
      <c r="T8" s="87"/>
      <c r="U8" s="87"/>
      <c r="V8" s="87"/>
      <c r="W8" s="87"/>
      <c r="X8" s="87"/>
      <c r="Y8" s="87"/>
    </row>
    <row r="9" ht="15" customHeight="1" spans="1:25">
      <c r="A9" s="85"/>
      <c r="B9" s="86"/>
      <c r="C9" s="86"/>
      <c r="D9" s="86"/>
      <c r="E9" s="86"/>
      <c r="F9" s="86"/>
      <c r="G9" s="86"/>
      <c r="H9" s="86"/>
      <c r="I9" s="88"/>
      <c r="J9" s="88"/>
      <c r="K9" s="87"/>
      <c r="L9" s="87"/>
      <c r="M9" s="87"/>
      <c r="N9" s="89"/>
      <c r="S9" s="87"/>
      <c r="T9" s="87"/>
      <c r="U9" s="87"/>
      <c r="V9" s="87"/>
      <c r="W9" s="87"/>
      <c r="X9" s="87"/>
      <c r="Y9" s="87"/>
    </row>
    <row r="10" ht="15" customHeight="1" spans="1:25">
      <c r="A10" s="85"/>
      <c r="B10" s="86"/>
      <c r="C10" s="86"/>
      <c r="D10" s="86"/>
      <c r="E10" s="86"/>
      <c r="F10" s="86"/>
      <c r="G10" s="86"/>
      <c r="H10" s="86"/>
      <c r="I10" s="88"/>
      <c r="J10" s="87"/>
      <c r="K10" s="87"/>
      <c r="L10" s="87"/>
      <c r="M10" s="87"/>
      <c r="N10" s="89"/>
      <c r="S10" s="87"/>
      <c r="T10" s="87"/>
      <c r="U10" s="87"/>
      <c r="V10" s="87"/>
      <c r="W10" s="87"/>
      <c r="X10" s="87"/>
      <c r="Y10" s="87"/>
    </row>
    <row r="11" ht="15" customHeight="1" spans="1:25">
      <c r="A11" s="85"/>
      <c r="B11" s="86"/>
      <c r="C11" s="86"/>
      <c r="D11" s="86"/>
      <c r="E11" s="86"/>
      <c r="F11" s="86"/>
      <c r="G11" s="86"/>
      <c r="H11" s="86"/>
      <c r="I11" s="85"/>
      <c r="J11" s="87"/>
      <c r="K11" s="87"/>
      <c r="L11" s="87"/>
      <c r="M11" s="87"/>
      <c r="N11" s="89"/>
      <c r="S11" s="87"/>
      <c r="T11" s="87"/>
      <c r="U11" s="87"/>
      <c r="V11" s="87"/>
      <c r="W11" s="87"/>
      <c r="X11" s="87"/>
      <c r="Y11" s="87"/>
    </row>
    <row r="12" ht="15" customHeight="1" spans="1:25">
      <c r="A12" s="85"/>
      <c r="B12" s="86"/>
      <c r="C12" s="86"/>
      <c r="D12" s="86"/>
      <c r="E12" s="86"/>
      <c r="F12" s="86"/>
      <c r="G12" s="86"/>
      <c r="H12" s="86"/>
      <c r="I12" s="88"/>
      <c r="J12" s="87"/>
      <c r="K12" s="87"/>
      <c r="L12" s="87"/>
      <c r="M12" s="87"/>
      <c r="N12" s="89"/>
      <c r="S12" s="87"/>
      <c r="T12" s="87"/>
      <c r="U12" s="87"/>
      <c r="V12" s="87"/>
      <c r="W12" s="87"/>
      <c r="X12" s="87"/>
      <c r="Y12" s="87"/>
    </row>
    <row r="13" ht="15" customHeight="1" spans="1:25">
      <c r="A13" s="85"/>
      <c r="B13" s="86"/>
      <c r="C13" s="86"/>
      <c r="D13" s="86"/>
      <c r="E13" s="86"/>
      <c r="F13" s="86"/>
      <c r="G13" s="86"/>
      <c r="H13" s="86"/>
      <c r="I13" s="88"/>
      <c r="J13" s="87"/>
      <c r="K13" s="87"/>
      <c r="L13" s="87"/>
      <c r="M13" s="87"/>
      <c r="N13" s="89"/>
      <c r="S13" s="87"/>
      <c r="T13" s="87"/>
      <c r="U13" s="87"/>
      <c r="V13" s="87"/>
      <c r="W13" s="87"/>
      <c r="X13" s="87"/>
      <c r="Y13" s="87"/>
    </row>
    <row r="14" spans="1:25">
      <c r="A14" s="87"/>
      <c r="B14" s="87"/>
      <c r="C14" s="87"/>
      <c r="D14" s="87"/>
      <c r="E14" s="87"/>
      <c r="F14" s="87"/>
      <c r="G14" s="87"/>
      <c r="H14" s="87"/>
      <c r="I14" s="88"/>
      <c r="J14" s="89"/>
      <c r="K14" s="89"/>
      <c r="L14" s="89"/>
      <c r="M14" s="89"/>
      <c r="N14" s="89"/>
      <c r="R14" s="87"/>
      <c r="S14" s="87"/>
      <c r="T14" s="87"/>
      <c r="U14" s="87"/>
      <c r="V14" s="87"/>
      <c r="W14" s="87"/>
      <c r="X14" s="87"/>
      <c r="Y14" s="87"/>
    </row>
    <row r="15" spans="1:25">
      <c r="A15" s="87"/>
      <c r="B15" s="87"/>
      <c r="C15" s="87"/>
      <c r="D15" s="87"/>
      <c r="E15" s="87"/>
      <c r="F15" s="87"/>
      <c r="G15" s="87"/>
      <c r="H15" s="87"/>
      <c r="I15" s="88"/>
      <c r="R15" s="87"/>
      <c r="S15" s="87"/>
      <c r="T15" s="87"/>
      <c r="U15" s="87"/>
      <c r="V15" s="87"/>
      <c r="W15" s="87"/>
      <c r="X15" s="87"/>
      <c r="Y15" s="87"/>
    </row>
    <row r="16" spans="9:25">
      <c r="I16" s="88"/>
      <c r="R16" s="87"/>
      <c r="S16" s="87"/>
      <c r="T16" s="87"/>
      <c r="U16" s="87"/>
      <c r="V16" s="87"/>
      <c r="W16" s="87"/>
      <c r="X16" s="87"/>
      <c r="Y16" s="87"/>
    </row>
    <row r="17" spans="9:25">
      <c r="I17" s="88"/>
      <c r="R17" s="87"/>
      <c r="S17" s="87"/>
      <c r="T17" s="87"/>
      <c r="U17" s="87"/>
      <c r="V17" s="87"/>
      <c r="W17" s="87"/>
      <c r="X17" s="87"/>
      <c r="Y17" s="87"/>
    </row>
    <row r="18" spans="9:25">
      <c r="I18" s="88"/>
      <c r="R18" s="87"/>
      <c r="S18" s="87"/>
      <c r="T18" s="87"/>
      <c r="U18" s="87"/>
      <c r="V18" s="87"/>
      <c r="W18" s="87"/>
      <c r="X18" s="87"/>
      <c r="Y18" s="87"/>
    </row>
    <row r="19" spans="9:25">
      <c r="I19" s="88"/>
      <c r="R19" s="87"/>
      <c r="S19" s="87"/>
      <c r="T19" s="87"/>
      <c r="U19" s="87"/>
      <c r="V19" s="87"/>
      <c r="W19" s="87"/>
      <c r="X19" s="87"/>
      <c r="Y19" s="87"/>
    </row>
    <row r="20" spans="9:25">
      <c r="I20" s="88"/>
      <c r="R20" s="87"/>
      <c r="S20" s="87"/>
      <c r="T20" s="87"/>
      <c r="U20" s="87"/>
      <c r="V20" s="87"/>
      <c r="W20" s="87"/>
      <c r="X20" s="87"/>
      <c r="Y20" s="87"/>
    </row>
    <row r="21" spans="9:25">
      <c r="I21" s="88"/>
      <c r="R21" s="87"/>
      <c r="S21" s="87"/>
      <c r="T21" s="87"/>
      <c r="U21" s="87"/>
      <c r="V21" s="87"/>
      <c r="W21" s="87"/>
      <c r="X21" s="87"/>
      <c r="Y21" s="87"/>
    </row>
    <row r="22" spans="9:25">
      <c r="I22" s="88"/>
      <c r="R22" s="87"/>
      <c r="S22" s="87"/>
      <c r="T22" s="87"/>
      <c r="U22" s="87"/>
      <c r="V22" s="87"/>
      <c r="W22" s="87"/>
      <c r="X22" s="87"/>
      <c r="Y22" s="87"/>
    </row>
    <row r="23" spans="9:25">
      <c r="I23" s="88"/>
      <c r="R23" s="87"/>
      <c r="S23" s="87"/>
      <c r="T23" s="87"/>
      <c r="U23" s="87"/>
      <c r="V23" s="87"/>
      <c r="W23" s="87"/>
      <c r="X23" s="87"/>
      <c r="Y23" s="87"/>
    </row>
    <row r="24" spans="9:25">
      <c r="I24" s="87"/>
      <c r="J24" s="87"/>
      <c r="K24" s="87"/>
      <c r="L24" s="87"/>
      <c r="M24" s="87"/>
      <c r="N24" s="87"/>
      <c r="O24" s="87"/>
      <c r="P24" s="87"/>
      <c r="Q24" s="87"/>
      <c r="R24" s="87"/>
      <c r="S24" s="87"/>
      <c r="T24" s="87"/>
      <c r="U24" s="87"/>
      <c r="V24" s="87"/>
      <c r="W24" s="87"/>
      <c r="X24" s="87"/>
      <c r="Y24" s="87"/>
    </row>
    <row r="25" spans="9:25">
      <c r="I25" s="87"/>
      <c r="J25" s="87"/>
      <c r="K25" s="87"/>
      <c r="L25" s="87"/>
      <c r="M25" s="87"/>
      <c r="N25" s="87"/>
      <c r="O25" s="87"/>
      <c r="P25" s="87"/>
      <c r="Q25" s="87"/>
      <c r="R25" s="87"/>
      <c r="S25" s="87"/>
      <c r="T25" s="87"/>
      <c r="U25" s="87"/>
      <c r="V25" s="87"/>
      <c r="W25" s="87"/>
      <c r="X25" s="87"/>
      <c r="Y25" s="87"/>
    </row>
  </sheetData>
  <conditionalFormatting sqref="B2:M13">
    <cfRule type="cellIs" dxfId="7" priority="1" stopIfTrue="1" operator="between">
      <formula>5</formula>
      <formula>10</formula>
    </cfRule>
    <cfRule type="cellIs" dxfId="8" priority="2" stopIfTrue="1" operator="between">
      <formula>2</formula>
      <formula>5</formula>
    </cfRule>
    <cfRule type="cellIs" dxfId="9" priority="3" stopIfTrue="1" operator="lessThan">
      <formula>2</formula>
    </cfRule>
    <cfRule type="cellIs" dxfId="10" priority="4" stopIfTrue="1" operator="lessThan">
      <formula>-10</formula>
    </cfRule>
    <cfRule type="cellIs" dxfId="11" priority="5" stopIfTrue="1" operator="greaterThan">
      <formula>10</formula>
    </cfRule>
    <cfRule type="colorScale" priority="8">
      <colorScale>
        <cfvo type="num" val="-10"/>
        <cfvo type="num" val="10"/>
        <color rgb="FFF8696B"/>
        <color rgb="FF63BE7B"/>
      </colorScale>
    </cfRule>
  </conditionalFormatting>
  <pageMargins left="0.75" right="0.75" top="1" bottom="1" header="0.5" footer="0.5"/>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02"/>
  <sheetViews>
    <sheetView workbookViewId="0">
      <selection activeCell="K88" sqref="K88"/>
    </sheetView>
  </sheetViews>
  <sheetFormatPr defaultColWidth="9" defaultRowHeight="12.75"/>
  <cols>
    <col min="1" max="1" width="10.7142857142857" customWidth="1"/>
    <col min="2" max="2" width="12.7142857142857" customWidth="1"/>
    <col min="3" max="4" width="15.7142857142857" customWidth="1"/>
    <col min="5" max="8" width="8.71428571428571" customWidth="1"/>
    <col min="9" max="9" width="2.71428571428571" customWidth="1"/>
    <col min="10" max="10" width="8.71428571428571" customWidth="1"/>
    <col min="11" max="11" width="12.7142857142857" customWidth="1"/>
    <col min="12" max="13" width="8.71428571428571" customWidth="1"/>
    <col min="14" max="15" width="12.7142857142857" customWidth="1"/>
    <col min="16" max="17" width="15.7142857142857" customWidth="1"/>
  </cols>
  <sheetData>
    <row r="1" ht="15" customHeight="1" spans="1:10">
      <c r="A1" s="50">
        <v>3</v>
      </c>
      <c r="B1" s="70"/>
      <c r="C1" s="70"/>
      <c r="D1" s="70"/>
      <c r="E1" s="70"/>
      <c r="G1" s="70"/>
      <c r="H1" s="70"/>
      <c r="I1" s="70"/>
      <c r="J1" s="70"/>
    </row>
    <row r="2" ht="30" customHeight="1" spans="1:10">
      <c r="A2" s="52" t="s">
        <v>438</v>
      </c>
      <c r="B2" s="71"/>
      <c r="C2" s="71"/>
      <c r="D2" s="71"/>
      <c r="E2" s="71"/>
      <c r="F2" s="71"/>
      <c r="G2" s="71"/>
      <c r="H2" s="71"/>
      <c r="J2" s="70"/>
    </row>
    <row r="3" ht="15" customHeight="1"/>
    <row r="4" ht="30" customHeight="1" spans="1:256">
      <c r="A4" s="52" t="s">
        <v>439</v>
      </c>
      <c r="B4" s="71"/>
      <c r="C4" s="71"/>
      <c r="D4" s="71"/>
      <c r="E4" s="71"/>
      <c r="F4" s="71"/>
      <c r="G4" s="71"/>
      <c r="H4" s="71"/>
      <c r="J4" s="74" t="s">
        <v>440</v>
      </c>
      <c r="K4" s="75"/>
      <c r="L4" s="75"/>
      <c r="M4" s="76"/>
      <c r="IS4" s="74" t="s">
        <v>440</v>
      </c>
      <c r="IT4" s="75"/>
      <c r="IU4" s="75"/>
      <c r="IV4" s="76"/>
    </row>
    <row r="5" ht="15" customHeight="1" spans="10:256">
      <c r="J5" s="77" t="s">
        <v>377</v>
      </c>
      <c r="K5" s="77" t="s">
        <v>376</v>
      </c>
      <c r="L5" s="16" t="s">
        <v>441</v>
      </c>
      <c r="M5" s="65"/>
      <c r="R5" s="48"/>
      <c r="S5" s="48"/>
      <c r="IS5" s="77" t="s">
        <v>377</v>
      </c>
      <c r="IT5" s="77" t="s">
        <v>376</v>
      </c>
      <c r="IU5" s="16" t="s">
        <v>442</v>
      </c>
      <c r="IV5" s="65"/>
    </row>
    <row r="6" ht="30" customHeight="1" spans="10:256">
      <c r="J6" s="78"/>
      <c r="K6" s="78"/>
      <c r="L6" s="15" t="str">
        <f>Results!C2</f>
        <v>Test Sample</v>
      </c>
      <c r="M6" s="15" t="str">
        <f>Results!D2</f>
        <v>Control Sample</v>
      </c>
      <c r="R6" s="48"/>
      <c r="S6" s="48"/>
      <c r="IS6" s="78"/>
      <c r="IT6" s="78"/>
      <c r="IU6" s="15" t="str">
        <f>Results!$C2</f>
        <v>Test Sample</v>
      </c>
      <c r="IV6" s="15" t="str">
        <f>Results!$D2</f>
        <v>Control Sample</v>
      </c>
    </row>
    <row r="7" ht="15" customHeight="1" spans="10:256">
      <c r="J7" s="2" t="str">
        <f>'Gene Table'!A3</f>
        <v>A01</v>
      </c>
      <c r="K7" s="2" t="str">
        <f>'Gene Table'!D3</f>
        <v>hsa-miR-16-5p</v>
      </c>
      <c r="L7" s="79" t="e">
        <f>IF(ISNUMBER(Results!E3),Results!E3,NA())</f>
        <v>#N/A</v>
      </c>
      <c r="M7" s="79" t="e">
        <f>IF(ISNUMBER(Results!F3),Results!F3,NA())</f>
        <v>#N/A</v>
      </c>
      <c r="IS7" s="2" t="str">
        <f>'Gene Table'!A3</f>
        <v>A01</v>
      </c>
      <c r="IT7" s="2" t="str">
        <f>'Gene Table'!$D3</f>
        <v>hsa-miR-16-5p</v>
      </c>
      <c r="IU7" s="79" t="str">
        <f>IF(ISNUMBER(L7),L7,"")</f>
        <v/>
      </c>
      <c r="IV7" s="79" t="str">
        <f>IF(ISNUMBER(M7),M7,"")</f>
        <v/>
      </c>
    </row>
    <row r="8" ht="15" customHeight="1" spans="10:256">
      <c r="J8" s="2" t="str">
        <f>'Gene Table'!A4</f>
        <v>A02</v>
      </c>
      <c r="K8" s="2" t="str">
        <f>'Gene Table'!D4</f>
        <v>hsa-miR-124-3p</v>
      </c>
      <c r="L8" s="79" t="e">
        <f>IF(ISNUMBER(Results!E4),Results!E4,NA())</f>
        <v>#N/A</v>
      </c>
      <c r="M8" s="79" t="e">
        <f>IF(ISNUMBER(Results!F4),Results!F4,NA())</f>
        <v>#N/A</v>
      </c>
      <c r="IS8" s="2" t="str">
        <f>'Gene Table'!A4</f>
        <v>A02</v>
      </c>
      <c r="IT8" s="2" t="str">
        <f>'Gene Table'!$D4</f>
        <v>hsa-miR-124-3p</v>
      </c>
      <c r="IU8" s="79" t="str">
        <f t="shared" ref="IU8:IU17" si="0">IF(ISNUMBER(L8),L8,"")</f>
        <v/>
      </c>
      <c r="IV8" s="79" t="str">
        <f t="shared" ref="IV8:IV17" si="1">IF(ISNUMBER(M8),M8,"")</f>
        <v/>
      </c>
    </row>
    <row r="9" ht="15" customHeight="1" spans="10:256">
      <c r="J9" s="2" t="str">
        <f>'Gene Table'!A5</f>
        <v>A03</v>
      </c>
      <c r="K9" s="2" t="str">
        <f>'Gene Table'!D5</f>
        <v>hsa-miR-154-5p</v>
      </c>
      <c r="L9" s="79" t="e">
        <f>IF(ISNUMBER(Results!E5),Results!E5,NA())</f>
        <v>#N/A</v>
      </c>
      <c r="M9" s="79" t="e">
        <f>IF(ISNUMBER(Results!F5),Results!F5,NA())</f>
        <v>#N/A</v>
      </c>
      <c r="O9" s="48"/>
      <c r="P9" s="48"/>
      <c r="Q9" s="48"/>
      <c r="R9" s="48"/>
      <c r="S9" s="48"/>
      <c r="IS9" s="2" t="str">
        <f>'Gene Table'!A5</f>
        <v>A03</v>
      </c>
      <c r="IT9" s="2" t="str">
        <f>'Gene Table'!$D5</f>
        <v>hsa-miR-154-5p</v>
      </c>
      <c r="IU9" s="79" t="str">
        <f t="shared" si="0"/>
        <v/>
      </c>
      <c r="IV9" s="79" t="str">
        <f t="shared" si="1"/>
        <v/>
      </c>
    </row>
    <row r="10" ht="15" customHeight="1" spans="10:256">
      <c r="J10" s="2" t="str">
        <f>'Gene Table'!A6</f>
        <v>A04</v>
      </c>
      <c r="K10" s="2" t="str">
        <f>'Gene Table'!D6</f>
        <v>hsa-miR-26a-5p</v>
      </c>
      <c r="L10" s="79" t="e">
        <f>IF(ISNUMBER(Results!E6),Results!E6,NA())</f>
        <v>#N/A</v>
      </c>
      <c r="M10" s="79" t="e">
        <f>IF(ISNUMBER(Results!F6),Results!F6,NA())</f>
        <v>#N/A</v>
      </c>
      <c r="O10" s="48"/>
      <c r="P10" s="48"/>
      <c r="Q10" s="48"/>
      <c r="R10" s="48"/>
      <c r="S10" s="48"/>
      <c r="IS10" s="2" t="str">
        <f>'Gene Table'!A6</f>
        <v>A04</v>
      </c>
      <c r="IT10" s="2" t="str">
        <f>'Gene Table'!$D6</f>
        <v>hsa-miR-26a-5p</v>
      </c>
      <c r="IU10" s="79" t="str">
        <f t="shared" si="0"/>
        <v/>
      </c>
      <c r="IV10" s="79" t="str">
        <f t="shared" si="1"/>
        <v/>
      </c>
    </row>
    <row r="11" ht="15" customHeight="1" spans="10:256">
      <c r="J11" s="2" t="str">
        <f>'Gene Table'!A7</f>
        <v>A05</v>
      </c>
      <c r="K11" s="2" t="str">
        <f>'Gene Table'!D7</f>
        <v>hsa-miR-15b-5p</v>
      </c>
      <c r="L11" s="79" t="e">
        <f>IF(ISNUMBER(Results!E7),Results!E7,NA())</f>
        <v>#N/A</v>
      </c>
      <c r="M11" s="79" t="e">
        <f>IF(ISNUMBER(Results!F7),Results!F7,NA())</f>
        <v>#N/A</v>
      </c>
      <c r="O11" s="48"/>
      <c r="P11" s="48"/>
      <c r="Q11" s="48"/>
      <c r="R11" s="48"/>
      <c r="S11" s="48"/>
      <c r="IS11" s="2" t="str">
        <f>'Gene Table'!A7</f>
        <v>A05</v>
      </c>
      <c r="IT11" s="2" t="str">
        <f>'Gene Table'!$D7</f>
        <v>hsa-miR-15b-5p</v>
      </c>
      <c r="IU11" s="79" t="str">
        <f t="shared" si="0"/>
        <v/>
      </c>
      <c r="IV11" s="79" t="str">
        <f t="shared" si="1"/>
        <v/>
      </c>
    </row>
    <row r="12" ht="15" customHeight="1" spans="2:256">
      <c r="B12" s="72" t="e">
        <f>IF(MIN(IU7:IV85)&gt;1,10^(2+INT(LOG(MIN(IU7:IV85)))),10^(INT(LOG(MIN(IU7:IV85)))))</f>
        <v>#NUM!</v>
      </c>
      <c r="C12" s="55" t="e">
        <f>B12*'Scatter Plot'!A1</f>
        <v>#NUM!</v>
      </c>
      <c r="D12" s="55" t="e">
        <f>C12</f>
        <v>#NUM!</v>
      </c>
      <c r="E12" s="55" t="e">
        <f>B12</f>
        <v>#NUM!</v>
      </c>
      <c r="F12" s="56" t="e">
        <f>B12</f>
        <v>#NUM!</v>
      </c>
      <c r="J12" s="2" t="str">
        <f>'Gene Table'!A8</f>
        <v>A06</v>
      </c>
      <c r="K12" s="2" t="str">
        <f>'Gene Table'!D8</f>
        <v>hsa-miR-208a</v>
      </c>
      <c r="L12" s="79" t="e">
        <f>IF(ISNUMBER(Results!E8),Results!E8,NA())</f>
        <v>#N/A</v>
      </c>
      <c r="M12" s="79" t="e">
        <f>IF(ISNUMBER(Results!F8),Results!F8,NA())</f>
        <v>#N/A</v>
      </c>
      <c r="O12" s="48"/>
      <c r="P12" s="48"/>
      <c r="Q12" s="48"/>
      <c r="R12" s="48"/>
      <c r="S12" s="48"/>
      <c r="IS12" s="2" t="str">
        <f>'Gene Table'!A8</f>
        <v>A06</v>
      </c>
      <c r="IT12" s="2" t="str">
        <f>'Gene Table'!$D8</f>
        <v>hsa-miR-208a</v>
      </c>
      <c r="IU12" s="79" t="str">
        <f t="shared" si="0"/>
        <v/>
      </c>
      <c r="IV12" s="79" t="str">
        <f t="shared" si="1"/>
        <v/>
      </c>
    </row>
    <row r="13" ht="15" customHeight="1" spans="2:256">
      <c r="B13" s="73" t="e">
        <f>IF(MAX(IU7:IV85)&gt;1,10^(2+INT(LOG(MAX(IU7:IV85)))),10^(INT(LOG(MAX(IU7:IV85)))+1))</f>
        <v>#NUM!</v>
      </c>
      <c r="C13" s="62" t="e">
        <f>B13*'Scatter Plot'!A1</f>
        <v>#NUM!</v>
      </c>
      <c r="D13" s="62" t="e">
        <f>C13</f>
        <v>#NUM!</v>
      </c>
      <c r="E13" s="62" t="e">
        <f>B13</f>
        <v>#NUM!</v>
      </c>
      <c r="F13" s="63" t="e">
        <f>B13</f>
        <v>#NUM!</v>
      </c>
      <c r="J13" s="2" t="str">
        <f>'Gene Table'!A9</f>
        <v>A07</v>
      </c>
      <c r="K13" s="2" t="str">
        <f>'Gene Table'!D9</f>
        <v>hsa-miR-208b</v>
      </c>
      <c r="L13" s="79" t="e">
        <f>IF(ISNUMBER(Results!E9),Results!E9,NA())</f>
        <v>#N/A</v>
      </c>
      <c r="M13" s="79" t="e">
        <f>IF(ISNUMBER(Results!F9),Results!F9,NA())</f>
        <v>#N/A</v>
      </c>
      <c r="O13" s="48"/>
      <c r="P13" s="48"/>
      <c r="Q13" s="48"/>
      <c r="R13" s="48"/>
      <c r="S13" s="48"/>
      <c r="IS13" s="2" t="str">
        <f>'Gene Table'!A9</f>
        <v>A07</v>
      </c>
      <c r="IT13" s="2" t="str">
        <f>'Gene Table'!$D9</f>
        <v>hsa-miR-208b</v>
      </c>
      <c r="IU13" s="79" t="str">
        <f t="shared" si="0"/>
        <v/>
      </c>
      <c r="IV13" s="79" t="str">
        <f t="shared" si="1"/>
        <v/>
      </c>
    </row>
    <row r="14" ht="15" customHeight="1" spans="10:256">
      <c r="J14" s="2" t="str">
        <f>'Gene Table'!A10</f>
        <v>A08</v>
      </c>
      <c r="K14" s="2" t="str">
        <f>'Gene Table'!D10</f>
        <v>hsa-miR-21-5p</v>
      </c>
      <c r="L14" s="79" t="e">
        <f>IF(ISNUMBER(Results!E10),Results!E10,NA())</f>
        <v>#N/A</v>
      </c>
      <c r="M14" s="79" t="e">
        <f>IF(ISNUMBER(Results!F10),Results!F10,NA())</f>
        <v>#N/A</v>
      </c>
      <c r="O14" s="48"/>
      <c r="P14" s="48"/>
      <c r="Q14" s="48"/>
      <c r="R14" s="48"/>
      <c r="S14" s="48"/>
      <c r="IS14" s="2" t="str">
        <f>'Gene Table'!A10</f>
        <v>A08</v>
      </c>
      <c r="IT14" s="2" t="str">
        <f>'Gene Table'!$D10</f>
        <v>hsa-miR-21-5p</v>
      </c>
      <c r="IU14" s="79" t="str">
        <f t="shared" si="0"/>
        <v/>
      </c>
      <c r="IV14" s="79" t="str">
        <f t="shared" si="1"/>
        <v/>
      </c>
    </row>
    <row r="15" ht="15" customHeight="1" spans="10:256">
      <c r="J15" s="2" t="str">
        <f>'Gene Table'!A11</f>
        <v>A09</v>
      </c>
      <c r="K15" s="2" t="str">
        <f>'Gene Table'!D11</f>
        <v>hsa-miR-210</v>
      </c>
      <c r="L15" s="79" t="e">
        <f>IF(ISNUMBER(Results!E11),Results!E11,NA())</f>
        <v>#N/A</v>
      </c>
      <c r="M15" s="79" t="e">
        <f>IF(ISNUMBER(Results!F11),Results!F11,NA())</f>
        <v>#N/A</v>
      </c>
      <c r="O15" s="48"/>
      <c r="P15" s="48"/>
      <c r="Q15" s="48"/>
      <c r="R15" s="48"/>
      <c r="S15" s="48"/>
      <c r="IS15" s="2" t="str">
        <f>'Gene Table'!A11</f>
        <v>A09</v>
      </c>
      <c r="IT15" s="2" t="str">
        <f>'Gene Table'!$D11</f>
        <v>hsa-miR-210</v>
      </c>
      <c r="IU15" s="79" t="str">
        <f t="shared" si="0"/>
        <v/>
      </c>
      <c r="IV15" s="79" t="str">
        <f t="shared" si="1"/>
        <v/>
      </c>
    </row>
    <row r="16" ht="15" customHeight="1" spans="10:256">
      <c r="J16" s="2" t="str">
        <f>'Gene Table'!A12</f>
        <v>A10</v>
      </c>
      <c r="K16" s="2" t="str">
        <f>'Gene Table'!D12</f>
        <v>hsa-miR-24-3p</v>
      </c>
      <c r="L16" s="79" t="e">
        <f>IF(ISNUMBER(Results!E12),Results!E12,NA())</f>
        <v>#N/A</v>
      </c>
      <c r="M16" s="79" t="e">
        <f>IF(ISNUMBER(Results!F12),Results!F12,NA())</f>
        <v>#N/A</v>
      </c>
      <c r="O16" s="48"/>
      <c r="P16" s="48"/>
      <c r="Q16" s="48"/>
      <c r="R16" s="48"/>
      <c r="S16" s="48"/>
      <c r="IS16" s="2" t="str">
        <f>'Gene Table'!A12</f>
        <v>A10</v>
      </c>
      <c r="IT16" s="2" t="str">
        <f>'Gene Table'!$D12</f>
        <v>hsa-miR-24-3p</v>
      </c>
      <c r="IU16" s="79" t="str">
        <f t="shared" si="0"/>
        <v/>
      </c>
      <c r="IV16" s="79" t="str">
        <f t="shared" si="1"/>
        <v/>
      </c>
    </row>
    <row r="17" ht="15" customHeight="1" spans="10:256">
      <c r="J17" s="2" t="str">
        <f>'Gene Table'!A13</f>
        <v>A11</v>
      </c>
      <c r="K17" s="2" t="str">
        <f>'Gene Table'!D13</f>
        <v>hsa-miR-423-3p</v>
      </c>
      <c r="L17" s="79" t="e">
        <f>IF(ISNUMBER(Results!E13),Results!E13,NA())</f>
        <v>#N/A</v>
      </c>
      <c r="M17" s="79" t="e">
        <f>IF(ISNUMBER(Results!F13),Results!F13,NA())</f>
        <v>#N/A</v>
      </c>
      <c r="O17" s="48"/>
      <c r="P17" s="48"/>
      <c r="Q17" s="48"/>
      <c r="R17" s="48"/>
      <c r="S17" s="48"/>
      <c r="IS17" s="2" t="str">
        <f>'Gene Table'!A13</f>
        <v>A11</v>
      </c>
      <c r="IT17" s="2" t="str">
        <f>'Gene Table'!$D13</f>
        <v>hsa-miR-423-3p</v>
      </c>
      <c r="IU17" s="79" t="str">
        <f t="shared" si="0"/>
        <v/>
      </c>
      <c r="IV17" s="79" t="str">
        <f t="shared" si="1"/>
        <v/>
      </c>
    </row>
    <row r="18" ht="15" customHeight="1" spans="10:256">
      <c r="J18" s="2" t="str">
        <f>'Gene Table'!A14</f>
        <v>A12</v>
      </c>
      <c r="K18" s="2" t="str">
        <f>'Gene Table'!D14</f>
        <v>hsa-miR-126-3p</v>
      </c>
      <c r="L18" s="79" t="e">
        <f>IF(ISNUMBER(Results!E14),Results!E14,NA())</f>
        <v>#N/A</v>
      </c>
      <c r="M18" s="79" t="e">
        <f>IF(ISNUMBER(Results!F14),Results!F14,NA())</f>
        <v>#N/A</v>
      </c>
      <c r="O18" s="48"/>
      <c r="P18" s="48"/>
      <c r="Q18" s="48"/>
      <c r="R18" s="48"/>
      <c r="S18" s="48"/>
      <c r="IS18" s="2" t="str">
        <f>'Gene Table'!A14</f>
        <v>A12</v>
      </c>
      <c r="IT18" s="2" t="str">
        <f>'Gene Table'!$D14</f>
        <v>hsa-miR-126-3p</v>
      </c>
      <c r="IU18" s="79" t="str">
        <f t="shared" ref="IU18:IU81" si="2">IF(ISNUMBER(L18),L18,"")</f>
        <v/>
      </c>
      <c r="IV18" s="79" t="str">
        <f t="shared" ref="IV18:IV81" si="3">IF(ISNUMBER(M18),M18,"")</f>
        <v/>
      </c>
    </row>
    <row r="19" ht="15" customHeight="1" spans="10:256">
      <c r="J19" s="2" t="str">
        <f>'Gene Table'!A15</f>
        <v>B01</v>
      </c>
      <c r="K19" s="2" t="str">
        <f>'Gene Table'!D15</f>
        <v>hsa-miR-132-3p</v>
      </c>
      <c r="L19" s="79" t="e">
        <f>IF(ISNUMBER(Results!E15),Results!E15,NA())</f>
        <v>#N/A</v>
      </c>
      <c r="M19" s="79" t="e">
        <f>IF(ISNUMBER(Results!F15),Results!F15,NA())</f>
        <v>#N/A</v>
      </c>
      <c r="O19" s="48"/>
      <c r="P19" s="48"/>
      <c r="Q19" s="48"/>
      <c r="R19" s="48"/>
      <c r="S19" s="48"/>
      <c r="IS19" s="2" t="str">
        <f>'Gene Table'!A15</f>
        <v>B01</v>
      </c>
      <c r="IT19" s="2" t="str">
        <f>'Gene Table'!$D15</f>
        <v>hsa-miR-132-3p</v>
      </c>
      <c r="IU19" s="79" t="str">
        <f t="shared" si="2"/>
        <v/>
      </c>
      <c r="IV19" s="79" t="str">
        <f t="shared" si="3"/>
        <v/>
      </c>
    </row>
    <row r="20" ht="15" customHeight="1" spans="10:256">
      <c r="J20" s="2" t="str">
        <f>'Gene Table'!A16</f>
        <v>B02</v>
      </c>
      <c r="K20" s="2" t="str">
        <f>'Gene Table'!D16</f>
        <v>hsa-miR-134</v>
      </c>
      <c r="L20" s="79" t="e">
        <f>IF(ISNUMBER(Results!E16),Results!E16,NA())</f>
        <v>#N/A</v>
      </c>
      <c r="M20" s="79" t="e">
        <f>IF(ISNUMBER(Results!F16),Results!F16,NA())</f>
        <v>#N/A</v>
      </c>
      <c r="O20" s="48"/>
      <c r="P20" s="48"/>
      <c r="Q20" s="48"/>
      <c r="R20" s="48"/>
      <c r="S20" s="48"/>
      <c r="IS20" s="2" t="str">
        <f>'Gene Table'!A16</f>
        <v>B02</v>
      </c>
      <c r="IT20" s="2" t="str">
        <f>'Gene Table'!$D16</f>
        <v>hsa-miR-134</v>
      </c>
      <c r="IU20" s="79" t="str">
        <f t="shared" si="2"/>
        <v/>
      </c>
      <c r="IV20" s="79" t="str">
        <f t="shared" si="3"/>
        <v/>
      </c>
    </row>
    <row r="21" ht="15" customHeight="1" spans="10:256">
      <c r="J21" s="2" t="str">
        <f>'Gene Table'!A17</f>
        <v>B03</v>
      </c>
      <c r="K21" s="2" t="str">
        <f>'Gene Table'!D17</f>
        <v>hsa-miR-142-5p</v>
      </c>
      <c r="L21" s="79" t="e">
        <f>IF(ISNUMBER(Results!E17),Results!E17,NA())</f>
        <v>#N/A</v>
      </c>
      <c r="M21" s="79" t="e">
        <f>IF(ISNUMBER(Results!F17),Results!F17,NA())</f>
        <v>#N/A</v>
      </c>
      <c r="O21" s="48"/>
      <c r="P21" s="48"/>
      <c r="Q21" s="48"/>
      <c r="R21" s="48"/>
      <c r="S21" s="48"/>
      <c r="IS21" s="2" t="str">
        <f>'Gene Table'!A17</f>
        <v>B03</v>
      </c>
      <c r="IT21" s="2" t="str">
        <f>'Gene Table'!$D17</f>
        <v>hsa-miR-142-5p</v>
      </c>
      <c r="IU21" s="79" t="str">
        <f t="shared" si="2"/>
        <v/>
      </c>
      <c r="IV21" s="79" t="str">
        <f t="shared" si="3"/>
        <v/>
      </c>
    </row>
    <row r="22" ht="15" customHeight="1" spans="10:256">
      <c r="J22" s="2" t="str">
        <f>'Gene Table'!A18</f>
        <v>B04</v>
      </c>
      <c r="K22" s="2" t="str">
        <f>'Gene Table'!D18</f>
        <v>hsa-miR-185-5p</v>
      </c>
      <c r="L22" s="79" t="e">
        <f>IF(ISNUMBER(Results!E18),Results!E18,NA())</f>
        <v>#N/A</v>
      </c>
      <c r="M22" s="79" t="e">
        <f>IF(ISNUMBER(Results!F18),Results!F18,NA())</f>
        <v>#N/A</v>
      </c>
      <c r="O22" s="48"/>
      <c r="P22" s="48"/>
      <c r="Q22" s="48"/>
      <c r="R22" s="48"/>
      <c r="S22" s="48"/>
      <c r="IS22" s="2" t="str">
        <f>'Gene Table'!A18</f>
        <v>B04</v>
      </c>
      <c r="IT22" s="2" t="str">
        <f>'Gene Table'!$D18</f>
        <v>hsa-miR-185-5p</v>
      </c>
      <c r="IU22" s="79" t="str">
        <f t="shared" si="2"/>
        <v/>
      </c>
      <c r="IV22" s="79" t="str">
        <f t="shared" si="3"/>
        <v/>
      </c>
    </row>
    <row r="23" ht="15" customHeight="1" spans="10:256">
      <c r="J23" s="2" t="str">
        <f>'Gene Table'!A19</f>
        <v>B05</v>
      </c>
      <c r="K23" s="2" t="str">
        <f>'Gene Table'!D19</f>
        <v>hsa-miR-195-5p</v>
      </c>
      <c r="L23" s="79" t="e">
        <f>IF(ISNUMBER(Results!E19),Results!E19,NA())</f>
        <v>#N/A</v>
      </c>
      <c r="M23" s="79" t="e">
        <f>IF(ISNUMBER(Results!F19),Results!F19,NA())</f>
        <v>#N/A</v>
      </c>
      <c r="O23" s="48"/>
      <c r="P23" s="48"/>
      <c r="Q23" s="48"/>
      <c r="R23" s="48"/>
      <c r="S23" s="48"/>
      <c r="IS23" s="2" t="str">
        <f>'Gene Table'!A19</f>
        <v>B05</v>
      </c>
      <c r="IT23" s="2" t="str">
        <f>'Gene Table'!$D19</f>
        <v>hsa-miR-195-5p</v>
      </c>
      <c r="IU23" s="79" t="str">
        <f t="shared" si="2"/>
        <v/>
      </c>
      <c r="IV23" s="79" t="str">
        <f t="shared" si="3"/>
        <v/>
      </c>
    </row>
    <row r="24" ht="15" customHeight="1" spans="10:256">
      <c r="J24" s="2" t="str">
        <f>'Gene Table'!A20</f>
        <v>B06</v>
      </c>
      <c r="K24" s="2" t="str">
        <f>'Gene Table'!D20</f>
        <v>hsa-miR-221-3p</v>
      </c>
      <c r="L24" s="79" t="e">
        <f>IF(ISNUMBER(Results!E20),Results!E20,NA())</f>
        <v>#N/A</v>
      </c>
      <c r="M24" s="79" t="e">
        <f>IF(ISNUMBER(Results!F20),Results!F20,NA())</f>
        <v>#N/A</v>
      </c>
      <c r="O24" s="48"/>
      <c r="P24" s="48"/>
      <c r="Q24" s="48"/>
      <c r="R24" s="48"/>
      <c r="S24" s="48"/>
      <c r="IS24" s="2" t="str">
        <f>'Gene Table'!A20</f>
        <v>B06</v>
      </c>
      <c r="IT24" s="2" t="str">
        <f>'Gene Table'!$D20</f>
        <v>hsa-miR-221-3p</v>
      </c>
      <c r="IU24" s="79" t="str">
        <f t="shared" si="2"/>
        <v/>
      </c>
      <c r="IV24" s="79" t="str">
        <f t="shared" si="3"/>
        <v/>
      </c>
    </row>
    <row r="25" ht="15" customHeight="1" spans="10:256">
      <c r="J25" s="2" t="str">
        <f>'Gene Table'!A21</f>
        <v>B07</v>
      </c>
      <c r="K25" s="2" t="str">
        <f>'Gene Table'!D21</f>
        <v>hsa-miR-223-3p</v>
      </c>
      <c r="L25" s="79" t="e">
        <f>IF(ISNUMBER(Results!E21),Results!E21,NA())</f>
        <v>#N/A</v>
      </c>
      <c r="M25" s="79" t="e">
        <f>IF(ISNUMBER(Results!F21),Results!F21,NA())</f>
        <v>#N/A</v>
      </c>
      <c r="O25" s="48"/>
      <c r="P25" s="48"/>
      <c r="Q25" s="48"/>
      <c r="R25" s="48"/>
      <c r="S25" s="48"/>
      <c r="IS25" s="2" t="str">
        <f>'Gene Table'!A21</f>
        <v>B07</v>
      </c>
      <c r="IT25" s="2" t="str">
        <f>'Gene Table'!$D21</f>
        <v>hsa-miR-223-3p</v>
      </c>
      <c r="IU25" s="79" t="str">
        <f t="shared" si="2"/>
        <v/>
      </c>
      <c r="IV25" s="79" t="str">
        <f t="shared" si="3"/>
        <v/>
      </c>
    </row>
    <row r="26" ht="15" customHeight="1" spans="10:256">
      <c r="J26" s="2" t="str">
        <f>'Gene Table'!A22</f>
        <v>B08</v>
      </c>
      <c r="K26" s="2" t="str">
        <f>'Gene Table'!D22</f>
        <v>hsa-miR-296-5p</v>
      </c>
      <c r="L26" s="79" t="e">
        <f>IF(ISNUMBER(Results!E22),Results!E22,NA())</f>
        <v>#N/A</v>
      </c>
      <c r="M26" s="79" t="e">
        <f>IF(ISNUMBER(Results!F22),Results!F22,NA())</f>
        <v>#N/A</v>
      </c>
      <c r="O26" s="48"/>
      <c r="P26" s="48"/>
      <c r="Q26" s="48"/>
      <c r="R26" s="48"/>
      <c r="S26" s="48"/>
      <c r="IS26" s="2" t="str">
        <f>'Gene Table'!A22</f>
        <v>B08</v>
      </c>
      <c r="IT26" s="2" t="str">
        <f>'Gene Table'!$D22</f>
        <v>hsa-miR-296-5p</v>
      </c>
      <c r="IU26" s="79" t="str">
        <f t="shared" si="2"/>
        <v/>
      </c>
      <c r="IV26" s="79" t="str">
        <f t="shared" si="3"/>
        <v/>
      </c>
    </row>
    <row r="27" ht="15" customHeight="1" spans="10:256">
      <c r="J27" s="2" t="str">
        <f>'Gene Table'!A23</f>
        <v>B09</v>
      </c>
      <c r="K27" s="2" t="str">
        <f>'Gene Table'!D23</f>
        <v>hsa-miR-335-5p</v>
      </c>
      <c r="L27" s="79" t="e">
        <f>IF(ISNUMBER(Results!E23),Results!E23,NA())</f>
        <v>#N/A</v>
      </c>
      <c r="M27" s="79" t="e">
        <f>IF(ISNUMBER(Results!F23),Results!F23,NA())</f>
        <v>#N/A</v>
      </c>
      <c r="O27" s="48"/>
      <c r="P27" s="48"/>
      <c r="Q27" s="48"/>
      <c r="R27" s="48"/>
      <c r="S27" s="48"/>
      <c r="IS27" s="2" t="str">
        <f>'Gene Table'!A23</f>
        <v>B09</v>
      </c>
      <c r="IT27" s="2" t="str">
        <f>'Gene Table'!$D23</f>
        <v>hsa-miR-335-5p</v>
      </c>
      <c r="IU27" s="79" t="str">
        <f t="shared" si="2"/>
        <v/>
      </c>
      <c r="IV27" s="79" t="str">
        <f t="shared" si="3"/>
        <v/>
      </c>
    </row>
    <row r="28" ht="15" customHeight="1" spans="10:256">
      <c r="J28" s="2" t="str">
        <f>'Gene Table'!A24</f>
        <v>B10</v>
      </c>
      <c r="K28" s="2" t="str">
        <f>'Gene Table'!D24</f>
        <v>hsa-miR-34a-5p</v>
      </c>
      <c r="L28" s="79" t="e">
        <f>IF(ISNUMBER(Results!E24),Results!E24,NA())</f>
        <v>#N/A</v>
      </c>
      <c r="M28" s="79" t="e">
        <f>IF(ISNUMBER(Results!F24),Results!F24,NA())</f>
        <v>#N/A</v>
      </c>
      <c r="O28" s="48"/>
      <c r="P28" s="48"/>
      <c r="Q28" s="48"/>
      <c r="R28" s="48"/>
      <c r="S28" s="48"/>
      <c r="IS28" s="2" t="str">
        <f>'Gene Table'!A24</f>
        <v>B10</v>
      </c>
      <c r="IT28" s="2" t="str">
        <f>'Gene Table'!$D24</f>
        <v>hsa-miR-34a-5p</v>
      </c>
      <c r="IU28" s="79" t="str">
        <f t="shared" si="2"/>
        <v/>
      </c>
      <c r="IV28" s="79" t="str">
        <f t="shared" si="3"/>
        <v/>
      </c>
    </row>
    <row r="29" ht="15" customHeight="1" spans="10:256">
      <c r="J29" s="2" t="str">
        <f>'Gene Table'!A25</f>
        <v>B11</v>
      </c>
      <c r="K29" s="2" t="str">
        <f>'Gene Table'!D25</f>
        <v>hsa-miR-93-5p</v>
      </c>
      <c r="L29" s="79" t="e">
        <f>IF(ISNUMBER(Results!E25),Results!E25,NA())</f>
        <v>#N/A</v>
      </c>
      <c r="M29" s="79" t="e">
        <f>IF(ISNUMBER(Results!F25),Results!F25,NA())</f>
        <v>#N/A</v>
      </c>
      <c r="O29" s="48"/>
      <c r="P29" s="48"/>
      <c r="Q29" s="48"/>
      <c r="R29" s="48"/>
      <c r="S29" s="48"/>
      <c r="IS29" s="2" t="str">
        <f>'Gene Table'!A25</f>
        <v>B11</v>
      </c>
      <c r="IT29" s="2" t="str">
        <f>'Gene Table'!$D25</f>
        <v>hsa-miR-93-5p</v>
      </c>
      <c r="IU29" s="79" t="str">
        <f t="shared" si="2"/>
        <v/>
      </c>
      <c r="IV29" s="79" t="str">
        <f t="shared" si="3"/>
        <v/>
      </c>
    </row>
    <row r="30" ht="15" customHeight="1" spans="10:256">
      <c r="J30" s="2" t="str">
        <f>'Gene Table'!A26</f>
        <v>B12</v>
      </c>
      <c r="K30" s="2" t="str">
        <f>'Gene Table'!D26</f>
        <v>hsa-miR-452-5p</v>
      </c>
      <c r="L30" s="79" t="e">
        <f>IF(ISNUMBER(Results!E26),Results!E26,NA())</f>
        <v>#N/A</v>
      </c>
      <c r="M30" s="79" t="e">
        <f>IF(ISNUMBER(Results!F26),Results!F26,NA())</f>
        <v>#N/A</v>
      </c>
      <c r="O30" s="48"/>
      <c r="P30" s="48"/>
      <c r="Q30" s="48"/>
      <c r="R30" s="48"/>
      <c r="S30" s="48"/>
      <c r="IS30" s="2" t="str">
        <f>'Gene Table'!A26</f>
        <v>B12</v>
      </c>
      <c r="IT30" s="2" t="str">
        <f>'Gene Table'!$D26</f>
        <v>hsa-miR-452-5p</v>
      </c>
      <c r="IU30" s="79" t="str">
        <f t="shared" si="2"/>
        <v/>
      </c>
      <c r="IV30" s="79" t="str">
        <f t="shared" si="3"/>
        <v/>
      </c>
    </row>
    <row r="31" ht="15" customHeight="1" spans="10:256">
      <c r="J31" s="2" t="str">
        <f>'Gene Table'!A27</f>
        <v>C01</v>
      </c>
      <c r="K31" s="2" t="str">
        <f>'Gene Table'!D27</f>
        <v>hsa-miR-99a-5p</v>
      </c>
      <c r="L31" s="79" t="e">
        <f>IF(ISNUMBER(Results!E27),Results!E27,NA())</f>
        <v>#N/A</v>
      </c>
      <c r="M31" s="79" t="e">
        <f>IF(ISNUMBER(Results!F27),Results!F27,NA())</f>
        <v>#N/A</v>
      </c>
      <c r="O31" s="48"/>
      <c r="P31" s="48"/>
      <c r="Q31" s="48"/>
      <c r="R31" s="48"/>
      <c r="S31" s="48"/>
      <c r="IS31" s="2" t="str">
        <f>'Gene Table'!A27</f>
        <v>C01</v>
      </c>
      <c r="IT31" s="2" t="str">
        <f>'Gene Table'!$D27</f>
        <v>hsa-miR-99a-5p</v>
      </c>
      <c r="IU31" s="79" t="str">
        <f t="shared" si="2"/>
        <v/>
      </c>
      <c r="IV31" s="79" t="str">
        <f t="shared" si="3"/>
        <v/>
      </c>
    </row>
    <row r="32" ht="15" customHeight="1" spans="10:256">
      <c r="J32" s="2" t="str">
        <f>'Gene Table'!A28</f>
        <v>C02</v>
      </c>
      <c r="K32" s="2" t="str">
        <f>'Gene Table'!D28</f>
        <v>hsa-miR-602</v>
      </c>
      <c r="L32" s="79" t="e">
        <f>IF(ISNUMBER(Results!E28),Results!E28,NA())</f>
        <v>#N/A</v>
      </c>
      <c r="M32" s="79" t="e">
        <f>IF(ISNUMBER(Results!F28),Results!F28,NA())</f>
        <v>#N/A</v>
      </c>
      <c r="O32" s="48"/>
      <c r="P32" s="48"/>
      <c r="Q32" s="48"/>
      <c r="R32" s="48"/>
      <c r="S32" s="48"/>
      <c r="IS32" s="2" t="str">
        <f>'Gene Table'!A28</f>
        <v>C02</v>
      </c>
      <c r="IT32" s="2" t="str">
        <f>'Gene Table'!$D28</f>
        <v>hsa-miR-602</v>
      </c>
      <c r="IU32" s="79" t="str">
        <f t="shared" si="2"/>
        <v/>
      </c>
      <c r="IV32" s="79" t="str">
        <f t="shared" si="3"/>
        <v/>
      </c>
    </row>
    <row r="33" ht="15" customHeight="1" spans="10:256">
      <c r="J33" s="2" t="str">
        <f>'Gene Table'!A29</f>
        <v>C03</v>
      </c>
      <c r="K33" s="2" t="str">
        <f>'Gene Table'!D29</f>
        <v>hsa-miR-130a-3p</v>
      </c>
      <c r="L33" s="79" t="e">
        <f>IF(ISNUMBER(Results!E29),Results!E29,NA())</f>
        <v>#N/A</v>
      </c>
      <c r="M33" s="79" t="e">
        <f>IF(ISNUMBER(Results!F29),Results!F29,NA())</f>
        <v>#N/A</v>
      </c>
      <c r="O33" s="48"/>
      <c r="P33" s="48"/>
      <c r="Q33" s="48"/>
      <c r="R33" s="48"/>
      <c r="S33" s="48"/>
      <c r="IS33" s="2" t="str">
        <f>'Gene Table'!A29</f>
        <v>C03</v>
      </c>
      <c r="IT33" s="2" t="str">
        <f>'Gene Table'!$D29</f>
        <v>hsa-miR-130a-3p</v>
      </c>
      <c r="IU33" s="79" t="str">
        <f t="shared" si="2"/>
        <v/>
      </c>
      <c r="IV33" s="79" t="str">
        <f t="shared" si="3"/>
        <v/>
      </c>
    </row>
    <row r="34" ht="15" customHeight="1" spans="10:256">
      <c r="J34" s="2" t="str">
        <f>'Gene Table'!A30</f>
        <v>C04</v>
      </c>
      <c r="K34" s="2" t="str">
        <f>'Gene Table'!D30</f>
        <v>hsa-miR-30a-5p</v>
      </c>
      <c r="L34" s="79" t="e">
        <f>IF(ISNUMBER(Results!E30),Results!E30,NA())</f>
        <v>#N/A</v>
      </c>
      <c r="M34" s="79" t="e">
        <f>IF(ISNUMBER(Results!F30),Results!F30,NA())</f>
        <v>#N/A</v>
      </c>
      <c r="O34" s="48"/>
      <c r="P34" s="48"/>
      <c r="Q34" s="48"/>
      <c r="R34" s="48"/>
      <c r="S34" s="48"/>
      <c r="IS34" s="2" t="str">
        <f>'Gene Table'!A30</f>
        <v>C04</v>
      </c>
      <c r="IT34" s="2" t="str">
        <f>'Gene Table'!$D30</f>
        <v>hsa-miR-30a-5p</v>
      </c>
      <c r="IU34" s="79" t="str">
        <f t="shared" si="2"/>
        <v/>
      </c>
      <c r="IV34" s="79" t="str">
        <f t="shared" si="3"/>
        <v/>
      </c>
    </row>
    <row r="35" ht="15" customHeight="1" spans="10:256">
      <c r="J35" s="2" t="str">
        <f>'Gene Table'!A31</f>
        <v>C05</v>
      </c>
      <c r="K35" s="2" t="str">
        <f>'Gene Table'!D31</f>
        <v>hsa-miR-638</v>
      </c>
      <c r="L35" s="79" t="e">
        <f>IF(ISNUMBER(Results!E31),Results!E31,NA())</f>
        <v>#N/A</v>
      </c>
      <c r="M35" s="79" t="e">
        <f>IF(ISNUMBER(Results!F31),Results!F31,NA())</f>
        <v>#N/A</v>
      </c>
      <c r="O35" s="48"/>
      <c r="P35" s="48"/>
      <c r="Q35" s="48"/>
      <c r="R35" s="48"/>
      <c r="S35" s="48"/>
      <c r="IS35" s="2" t="str">
        <f>'Gene Table'!A31</f>
        <v>C05</v>
      </c>
      <c r="IT35" s="2" t="str">
        <f>'Gene Table'!$D31</f>
        <v>hsa-miR-638</v>
      </c>
      <c r="IU35" s="79" t="str">
        <f t="shared" si="2"/>
        <v/>
      </c>
      <c r="IV35" s="79" t="str">
        <f t="shared" si="3"/>
        <v/>
      </c>
    </row>
    <row r="36" ht="15" customHeight="1" spans="10:256">
      <c r="J36" s="2" t="str">
        <f>'Gene Table'!A32</f>
        <v>C06</v>
      </c>
      <c r="K36" s="2" t="str">
        <f>'Gene Table'!D32</f>
        <v>hsa-miR-612</v>
      </c>
      <c r="L36" s="79" t="e">
        <f>IF(ISNUMBER(Results!E32),Results!E32,NA())</f>
        <v>#N/A</v>
      </c>
      <c r="M36" s="79" t="e">
        <f>IF(ISNUMBER(Results!F32),Results!F32,NA())</f>
        <v>#N/A</v>
      </c>
      <c r="O36" s="48"/>
      <c r="P36" s="48"/>
      <c r="Q36" s="48"/>
      <c r="R36" s="48"/>
      <c r="S36" s="48"/>
      <c r="IS36" s="2" t="str">
        <f>'Gene Table'!A32</f>
        <v>C06</v>
      </c>
      <c r="IT36" s="2" t="str">
        <f>'Gene Table'!$D32</f>
        <v>hsa-miR-612</v>
      </c>
      <c r="IU36" s="79" t="str">
        <f t="shared" si="2"/>
        <v/>
      </c>
      <c r="IV36" s="79" t="str">
        <f t="shared" si="3"/>
        <v/>
      </c>
    </row>
    <row r="37" ht="15" customHeight="1" spans="10:256">
      <c r="J37" s="2" t="str">
        <f>'Gene Table'!A33</f>
        <v>C07</v>
      </c>
      <c r="K37" s="2" t="str">
        <f>'Gene Table'!D33</f>
        <v>hsa-miR-379-5p</v>
      </c>
      <c r="L37" s="79" t="e">
        <f>IF(ISNUMBER(Results!E33),Results!E33,NA())</f>
        <v>#N/A</v>
      </c>
      <c r="M37" s="79" t="e">
        <f>IF(ISNUMBER(Results!F33),Results!F33,NA())</f>
        <v>#N/A</v>
      </c>
      <c r="O37" s="48"/>
      <c r="P37" s="48"/>
      <c r="Q37" s="48"/>
      <c r="R37" s="48"/>
      <c r="S37" s="48"/>
      <c r="IS37" s="2" t="str">
        <f>'Gene Table'!A33</f>
        <v>C07</v>
      </c>
      <c r="IT37" s="2" t="str">
        <f>'Gene Table'!$D33</f>
        <v>hsa-miR-379-5p</v>
      </c>
      <c r="IU37" s="79" t="str">
        <f t="shared" si="2"/>
        <v/>
      </c>
      <c r="IV37" s="79" t="str">
        <f t="shared" si="3"/>
        <v/>
      </c>
    </row>
    <row r="38" ht="15" customHeight="1" spans="10:256">
      <c r="J38" s="2" t="str">
        <f>'Gene Table'!A34</f>
        <v>C08</v>
      </c>
      <c r="K38" s="2" t="str">
        <f>'Gene Table'!D34</f>
        <v>hsa-miR-325</v>
      </c>
      <c r="L38" s="79" t="e">
        <f>IF(ISNUMBER(Results!E34),Results!E34,NA())</f>
        <v>#N/A</v>
      </c>
      <c r="M38" s="79" t="e">
        <f>IF(ISNUMBER(Results!F34),Results!F34,NA())</f>
        <v>#N/A</v>
      </c>
      <c r="O38" s="48"/>
      <c r="P38" s="48"/>
      <c r="Q38" s="48"/>
      <c r="R38" s="48"/>
      <c r="S38" s="48"/>
      <c r="IS38" s="2" t="str">
        <f>'Gene Table'!A34</f>
        <v>C08</v>
      </c>
      <c r="IT38" s="2" t="str">
        <f>'Gene Table'!$D34</f>
        <v>hsa-miR-325</v>
      </c>
      <c r="IU38" s="79" t="str">
        <f t="shared" si="2"/>
        <v/>
      </c>
      <c r="IV38" s="79" t="str">
        <f t="shared" si="3"/>
        <v/>
      </c>
    </row>
    <row r="39" ht="15" customHeight="1" spans="10:256">
      <c r="J39" s="2" t="str">
        <f>'Gene Table'!A35</f>
        <v>C09</v>
      </c>
      <c r="K39" s="2" t="str">
        <f>'Gene Table'!D35</f>
        <v>hsa-miR-513a-5p</v>
      </c>
      <c r="L39" s="79" t="e">
        <f>IF(ISNUMBER(Results!E35),Results!E35,NA())</f>
        <v>#N/A</v>
      </c>
      <c r="M39" s="79" t="e">
        <f>IF(ISNUMBER(Results!F35),Results!F35,NA())</f>
        <v>#N/A</v>
      </c>
      <c r="O39" s="48"/>
      <c r="P39" s="48"/>
      <c r="Q39" s="48"/>
      <c r="R39" s="48"/>
      <c r="S39" s="48"/>
      <c r="IS39" s="2" t="str">
        <f>'Gene Table'!A35</f>
        <v>C09</v>
      </c>
      <c r="IT39" s="2" t="str">
        <f>'Gene Table'!$D35</f>
        <v>hsa-miR-513a-5p</v>
      </c>
      <c r="IU39" s="79" t="str">
        <f t="shared" si="2"/>
        <v/>
      </c>
      <c r="IV39" s="79" t="str">
        <f t="shared" si="3"/>
        <v/>
      </c>
    </row>
    <row r="40" ht="15" customHeight="1" spans="10:256">
      <c r="J40" s="2" t="str">
        <f>'Gene Table'!A36</f>
        <v>C10</v>
      </c>
      <c r="K40" s="2" t="str">
        <f>'Gene Table'!D36</f>
        <v>hsa-miR-203</v>
      </c>
      <c r="L40" s="79" t="e">
        <f>IF(ISNUMBER(Results!E36),Results!E36,NA())</f>
        <v>#N/A</v>
      </c>
      <c r="M40" s="79" t="e">
        <f>IF(ISNUMBER(Results!F36),Results!F36,NA())</f>
        <v>#N/A</v>
      </c>
      <c r="O40" s="48"/>
      <c r="P40" s="48"/>
      <c r="Q40" s="48"/>
      <c r="R40" s="48"/>
      <c r="S40" s="48"/>
      <c r="IS40" s="2" t="str">
        <f>'Gene Table'!A36</f>
        <v>C10</v>
      </c>
      <c r="IT40" s="2" t="str">
        <f>'Gene Table'!$D36</f>
        <v>hsa-miR-203</v>
      </c>
      <c r="IU40" s="79" t="str">
        <f t="shared" si="2"/>
        <v/>
      </c>
      <c r="IV40" s="79" t="str">
        <f t="shared" si="3"/>
        <v/>
      </c>
    </row>
    <row r="41" ht="15" customHeight="1" spans="10:256">
      <c r="J41" s="2" t="str">
        <f>'Gene Table'!A37</f>
        <v>C11</v>
      </c>
      <c r="K41" s="2" t="str">
        <f>'Gene Table'!D37</f>
        <v>hsa-miR-365a-3p</v>
      </c>
      <c r="L41" s="79" t="e">
        <f>IF(ISNUMBER(Results!E37),Results!E37,NA())</f>
        <v>#N/A</v>
      </c>
      <c r="M41" s="79" t="e">
        <f>IF(ISNUMBER(Results!F37),Results!F37,NA())</f>
        <v>#N/A</v>
      </c>
      <c r="O41" s="48"/>
      <c r="P41" s="48"/>
      <c r="Q41" s="48"/>
      <c r="R41" s="48"/>
      <c r="S41" s="48"/>
      <c r="IS41" s="2" t="str">
        <f>'Gene Table'!A37</f>
        <v>C11</v>
      </c>
      <c r="IT41" s="2" t="str">
        <f>'Gene Table'!$D37</f>
        <v>hsa-miR-365a-3p</v>
      </c>
      <c r="IU41" s="79" t="str">
        <f t="shared" si="2"/>
        <v/>
      </c>
      <c r="IV41" s="79" t="str">
        <f t="shared" si="3"/>
        <v/>
      </c>
    </row>
    <row r="42" ht="15" customHeight="1" spans="10:256">
      <c r="J42" s="2" t="str">
        <f>'Gene Table'!A38</f>
        <v>C12</v>
      </c>
      <c r="K42" s="2" t="str">
        <f>'Gene Table'!D38</f>
        <v>hsa-miR-222-3p</v>
      </c>
      <c r="L42" s="79" t="e">
        <f>IF(ISNUMBER(Results!E38),Results!E38,NA())</f>
        <v>#N/A</v>
      </c>
      <c r="M42" s="79" t="e">
        <f>IF(ISNUMBER(Results!F38),Results!F38,NA())</f>
        <v>#N/A</v>
      </c>
      <c r="O42" s="48"/>
      <c r="P42" s="48"/>
      <c r="Q42" s="48"/>
      <c r="R42" s="48"/>
      <c r="S42" s="48"/>
      <c r="IS42" s="2" t="str">
        <f>'Gene Table'!A38</f>
        <v>C12</v>
      </c>
      <c r="IT42" s="2" t="str">
        <f>'Gene Table'!$D38</f>
        <v>hsa-miR-222-3p</v>
      </c>
      <c r="IU42" s="79" t="str">
        <f t="shared" si="2"/>
        <v/>
      </c>
      <c r="IV42" s="79" t="str">
        <f t="shared" si="3"/>
        <v/>
      </c>
    </row>
    <row r="43" ht="15" customHeight="1" spans="10:256">
      <c r="J43" s="2" t="str">
        <f>'Gene Table'!A39</f>
        <v>D01</v>
      </c>
      <c r="K43" s="2" t="str">
        <f>'Gene Table'!D39</f>
        <v>hsa-miR-381</v>
      </c>
      <c r="L43" s="79" t="e">
        <f>IF(ISNUMBER(Results!E39),Results!E39,NA())</f>
        <v>#N/A</v>
      </c>
      <c r="M43" s="79" t="e">
        <f>IF(ISNUMBER(Results!F39),Results!F39,NA())</f>
        <v>#N/A</v>
      </c>
      <c r="O43" s="48"/>
      <c r="P43" s="48"/>
      <c r="Q43" s="48"/>
      <c r="R43" s="48"/>
      <c r="S43" s="48"/>
      <c r="IS43" s="2" t="str">
        <f>'Gene Table'!A39</f>
        <v>D01</v>
      </c>
      <c r="IT43" s="2" t="str">
        <f>'Gene Table'!$D39</f>
        <v>hsa-miR-381</v>
      </c>
      <c r="IU43" s="79" t="str">
        <f t="shared" si="2"/>
        <v/>
      </c>
      <c r="IV43" s="79" t="str">
        <f t="shared" si="3"/>
        <v/>
      </c>
    </row>
    <row r="44" ht="15" customHeight="1" spans="10:256">
      <c r="J44" s="2" t="str">
        <f>'Gene Table'!A40</f>
        <v>D02</v>
      </c>
      <c r="K44" s="2" t="str">
        <f>'Gene Table'!D40</f>
        <v>hsa-miR-495</v>
      </c>
      <c r="L44" s="79" t="e">
        <f>IF(ISNUMBER(Results!E40),Results!E40,NA())</f>
        <v>#N/A</v>
      </c>
      <c r="M44" s="79" t="e">
        <f>IF(ISNUMBER(Results!F40),Results!F40,NA())</f>
        <v>#N/A</v>
      </c>
      <c r="O44" s="48"/>
      <c r="P44" s="48"/>
      <c r="Q44" s="48"/>
      <c r="R44" s="48"/>
      <c r="S44" s="48"/>
      <c r="IS44" s="2" t="str">
        <f>'Gene Table'!A40</f>
        <v>D02</v>
      </c>
      <c r="IT44" s="2" t="str">
        <f>'Gene Table'!$D40</f>
        <v>hsa-miR-495</v>
      </c>
      <c r="IU44" s="79" t="str">
        <f t="shared" si="2"/>
        <v/>
      </c>
      <c r="IV44" s="79" t="str">
        <f t="shared" si="3"/>
        <v/>
      </c>
    </row>
    <row r="45" ht="15" customHeight="1" spans="10:256">
      <c r="J45" s="2" t="str">
        <f>'Gene Table'!A41</f>
        <v>D03</v>
      </c>
      <c r="K45" s="2" t="str">
        <f>'Gene Table'!D41</f>
        <v>hsa-miR-299-5p</v>
      </c>
      <c r="L45" s="79" t="e">
        <f>IF(ISNUMBER(Results!E41),Results!E41,NA())</f>
        <v>#N/A</v>
      </c>
      <c r="M45" s="79" t="e">
        <f>IF(ISNUMBER(Results!F41),Results!F41,NA())</f>
        <v>#N/A</v>
      </c>
      <c r="O45" s="48"/>
      <c r="P45" s="48"/>
      <c r="Q45" s="48"/>
      <c r="R45" s="48"/>
      <c r="S45" s="48"/>
      <c r="IS45" s="2" t="str">
        <f>'Gene Table'!A41</f>
        <v>D03</v>
      </c>
      <c r="IT45" s="2" t="str">
        <f>'Gene Table'!$D41</f>
        <v>hsa-miR-299-5p</v>
      </c>
      <c r="IU45" s="79" t="str">
        <f t="shared" si="2"/>
        <v/>
      </c>
      <c r="IV45" s="79" t="str">
        <f t="shared" si="3"/>
        <v/>
      </c>
    </row>
    <row r="46" ht="15" customHeight="1" spans="10:256">
      <c r="J46" s="2" t="str">
        <f>'Gene Table'!A42</f>
        <v>D04</v>
      </c>
      <c r="K46" s="2" t="str">
        <f>'Gene Table'!D42</f>
        <v>hsa-miR-155-5p</v>
      </c>
      <c r="L46" s="79" t="e">
        <f>IF(ISNUMBER(Results!E42),Results!E42,NA())</f>
        <v>#N/A</v>
      </c>
      <c r="M46" s="79" t="e">
        <f>IF(ISNUMBER(Results!F42),Results!F42,NA())</f>
        <v>#N/A</v>
      </c>
      <c r="O46" s="48"/>
      <c r="P46" s="48"/>
      <c r="Q46" s="48"/>
      <c r="R46" s="48"/>
      <c r="S46" s="48"/>
      <c r="IS46" s="2" t="str">
        <f>'Gene Table'!A42</f>
        <v>D04</v>
      </c>
      <c r="IT46" s="2" t="str">
        <f>'Gene Table'!$D42</f>
        <v>hsa-miR-155-5p</v>
      </c>
      <c r="IU46" s="79" t="str">
        <f t="shared" si="2"/>
        <v/>
      </c>
      <c r="IV46" s="79" t="str">
        <f t="shared" si="3"/>
        <v/>
      </c>
    </row>
    <row r="47" ht="15" customHeight="1" spans="10:256">
      <c r="J47" s="2" t="str">
        <f>'Gene Table'!A43</f>
        <v>D05</v>
      </c>
      <c r="K47" s="2" t="str">
        <f>'Gene Table'!D43</f>
        <v>hsa-miR-608</v>
      </c>
      <c r="L47" s="79" t="e">
        <f>IF(ISNUMBER(Results!E43),Results!E43,NA())</f>
        <v>#N/A</v>
      </c>
      <c r="M47" s="79" t="e">
        <f>IF(ISNUMBER(Results!F43),Results!F43,NA())</f>
        <v>#N/A</v>
      </c>
      <c r="O47" s="48"/>
      <c r="P47" s="48"/>
      <c r="Q47" s="48"/>
      <c r="R47" s="48"/>
      <c r="S47" s="48"/>
      <c r="IS47" s="2" t="str">
        <f>'Gene Table'!A43</f>
        <v>D05</v>
      </c>
      <c r="IT47" s="2" t="str">
        <f>'Gene Table'!$D43</f>
        <v>hsa-miR-608</v>
      </c>
      <c r="IU47" s="79" t="str">
        <f t="shared" si="2"/>
        <v/>
      </c>
      <c r="IV47" s="79" t="str">
        <f t="shared" si="3"/>
        <v/>
      </c>
    </row>
    <row r="48" ht="15" customHeight="1" spans="10:256">
      <c r="J48" s="2" t="str">
        <f>'Gene Table'!A44</f>
        <v>D06</v>
      </c>
      <c r="K48" s="2" t="str">
        <f>'Gene Table'!D44</f>
        <v>hsa-miR-362-5p</v>
      </c>
      <c r="L48" s="79" t="e">
        <f>IF(ISNUMBER(Results!E44),Results!E44,NA())</f>
        <v>#N/A</v>
      </c>
      <c r="M48" s="79" t="e">
        <f>IF(ISNUMBER(Results!F44),Results!F44,NA())</f>
        <v>#N/A</v>
      </c>
      <c r="O48" s="48"/>
      <c r="P48" s="48"/>
      <c r="Q48" s="48"/>
      <c r="R48" s="48"/>
      <c r="S48" s="48"/>
      <c r="IS48" s="2" t="str">
        <f>'Gene Table'!A44</f>
        <v>D06</v>
      </c>
      <c r="IT48" s="2" t="str">
        <f>'Gene Table'!$D44</f>
        <v>hsa-miR-362-5p</v>
      </c>
      <c r="IU48" s="79" t="str">
        <f t="shared" si="2"/>
        <v/>
      </c>
      <c r="IV48" s="79" t="str">
        <f t="shared" si="3"/>
        <v/>
      </c>
    </row>
    <row r="49" ht="15" customHeight="1" spans="10:256">
      <c r="J49" s="2" t="str">
        <f>'Gene Table'!A45</f>
        <v>D07</v>
      </c>
      <c r="K49" s="2" t="str">
        <f>'Gene Table'!D45</f>
        <v>hsa-miR-642a-5p</v>
      </c>
      <c r="L49" s="79" t="e">
        <f>IF(ISNUMBER(Results!E45),Results!E45,NA())</f>
        <v>#N/A</v>
      </c>
      <c r="M49" s="79" t="e">
        <f>IF(ISNUMBER(Results!F45),Results!F45,NA())</f>
        <v>#N/A</v>
      </c>
      <c r="O49" s="48"/>
      <c r="P49" s="48"/>
      <c r="Q49" s="48"/>
      <c r="R49" s="48"/>
      <c r="S49" s="48"/>
      <c r="IS49" s="2" t="str">
        <f>'Gene Table'!A45</f>
        <v>D07</v>
      </c>
      <c r="IT49" s="2" t="str">
        <f>'Gene Table'!$D45</f>
        <v>hsa-miR-642a-5p</v>
      </c>
      <c r="IU49" s="79" t="str">
        <f t="shared" si="2"/>
        <v/>
      </c>
      <c r="IV49" s="79" t="str">
        <f t="shared" si="3"/>
        <v/>
      </c>
    </row>
    <row r="50" ht="15" customHeight="1" spans="10:256">
      <c r="J50" s="2" t="str">
        <f>'Gene Table'!A46</f>
        <v>D08</v>
      </c>
      <c r="K50" s="2" t="str">
        <f>'Gene Table'!D46</f>
        <v>hsa-miR-127-5p</v>
      </c>
      <c r="L50" s="79" t="e">
        <f>IF(ISNUMBER(Results!E46),Results!E46,NA())</f>
        <v>#N/A</v>
      </c>
      <c r="M50" s="79" t="e">
        <f>IF(ISNUMBER(Results!F46),Results!F46,NA())</f>
        <v>#N/A</v>
      </c>
      <c r="O50" s="48"/>
      <c r="P50" s="48"/>
      <c r="Q50" s="48"/>
      <c r="R50" s="48"/>
      <c r="S50" s="48"/>
      <c r="IS50" s="2" t="str">
        <f>'Gene Table'!A46</f>
        <v>D08</v>
      </c>
      <c r="IT50" s="2" t="str">
        <f>'Gene Table'!$D46</f>
        <v>hsa-miR-127-5p</v>
      </c>
      <c r="IU50" s="79" t="str">
        <f t="shared" si="2"/>
        <v/>
      </c>
      <c r="IV50" s="79" t="str">
        <f t="shared" si="3"/>
        <v/>
      </c>
    </row>
    <row r="51" ht="15" customHeight="1" spans="10:256">
      <c r="J51" s="2" t="str">
        <f>'Gene Table'!A47</f>
        <v>D09</v>
      </c>
      <c r="K51" s="2" t="str">
        <f>'Gene Table'!D47</f>
        <v>hsa-miR-369-5p</v>
      </c>
      <c r="L51" s="79" t="e">
        <f>IF(ISNUMBER(Results!E47),Results!E47,NA())</f>
        <v>#N/A</v>
      </c>
      <c r="M51" s="79" t="e">
        <f>IF(ISNUMBER(Results!F47),Results!F47,NA())</f>
        <v>#N/A</v>
      </c>
      <c r="O51" s="48"/>
      <c r="P51" s="48"/>
      <c r="Q51" s="48"/>
      <c r="R51" s="48"/>
      <c r="S51" s="48"/>
      <c r="IS51" s="2" t="str">
        <f>'Gene Table'!A47</f>
        <v>D09</v>
      </c>
      <c r="IT51" s="2" t="str">
        <f>'Gene Table'!$D47</f>
        <v>hsa-miR-369-5p</v>
      </c>
      <c r="IU51" s="79" t="str">
        <f t="shared" si="2"/>
        <v/>
      </c>
      <c r="IV51" s="79" t="str">
        <f t="shared" si="3"/>
        <v/>
      </c>
    </row>
    <row r="52" ht="15" customHeight="1" spans="10:256">
      <c r="J52" s="2" t="str">
        <f>'Gene Table'!A48</f>
        <v>D10</v>
      </c>
      <c r="K52" s="2" t="str">
        <f>'Gene Table'!D48</f>
        <v>hsa-miR-422a</v>
      </c>
      <c r="L52" s="79" t="e">
        <f>IF(ISNUMBER(Results!E48),Results!E48,NA())</f>
        <v>#N/A</v>
      </c>
      <c r="M52" s="79" t="e">
        <f>IF(ISNUMBER(Results!F48),Results!F48,NA())</f>
        <v>#N/A</v>
      </c>
      <c r="O52" s="48"/>
      <c r="P52" s="48"/>
      <c r="Q52" s="48"/>
      <c r="R52" s="48"/>
      <c r="S52" s="48"/>
      <c r="IS52" s="2" t="str">
        <f>'Gene Table'!A48</f>
        <v>D10</v>
      </c>
      <c r="IT52" s="2" t="str">
        <f>'Gene Table'!$D48</f>
        <v>hsa-miR-422a</v>
      </c>
      <c r="IU52" s="79" t="str">
        <f t="shared" si="2"/>
        <v/>
      </c>
      <c r="IV52" s="79" t="str">
        <f t="shared" si="3"/>
        <v/>
      </c>
    </row>
    <row r="53" ht="15" customHeight="1" spans="10:256">
      <c r="J53" s="2" t="str">
        <f>'Gene Table'!A49</f>
        <v>D11</v>
      </c>
      <c r="K53" s="2" t="str">
        <f>'Gene Table'!D49</f>
        <v>hsa-miR-494</v>
      </c>
      <c r="L53" s="79" t="e">
        <f>IF(ISNUMBER(Results!E49),Results!E49,NA())</f>
        <v>#N/A</v>
      </c>
      <c r="M53" s="79" t="e">
        <f>IF(ISNUMBER(Results!F49),Results!F49,NA())</f>
        <v>#N/A</v>
      </c>
      <c r="O53" s="48"/>
      <c r="P53" s="48"/>
      <c r="Q53" s="48"/>
      <c r="R53" s="48"/>
      <c r="S53" s="48"/>
      <c r="IS53" s="2" t="str">
        <f>'Gene Table'!A49</f>
        <v>D11</v>
      </c>
      <c r="IT53" s="2" t="str">
        <f>'Gene Table'!$D49</f>
        <v>hsa-miR-494</v>
      </c>
      <c r="IU53" s="79" t="str">
        <f t="shared" si="2"/>
        <v/>
      </c>
      <c r="IV53" s="79" t="str">
        <f t="shared" si="3"/>
        <v/>
      </c>
    </row>
    <row r="54" ht="15" customHeight="1" spans="10:256">
      <c r="J54" s="2" t="str">
        <f>'Gene Table'!A50</f>
        <v>D12</v>
      </c>
      <c r="K54" s="2" t="str">
        <f>'Gene Table'!D50</f>
        <v>hsa-miR-184</v>
      </c>
      <c r="L54" s="79" t="e">
        <f>IF(ISNUMBER(Results!E50),Results!E50,NA())</f>
        <v>#N/A</v>
      </c>
      <c r="M54" s="79" t="e">
        <f>IF(ISNUMBER(Results!F50),Results!F50,NA())</f>
        <v>#N/A</v>
      </c>
      <c r="O54" s="48"/>
      <c r="P54" s="48"/>
      <c r="Q54" s="48"/>
      <c r="R54" s="48"/>
      <c r="S54" s="48"/>
      <c r="IS54" s="2" t="str">
        <f>'Gene Table'!A50</f>
        <v>D12</v>
      </c>
      <c r="IT54" s="2" t="str">
        <f>'Gene Table'!$D50</f>
        <v>hsa-miR-184</v>
      </c>
      <c r="IU54" s="79" t="str">
        <f t="shared" si="2"/>
        <v/>
      </c>
      <c r="IV54" s="79" t="str">
        <f t="shared" si="3"/>
        <v/>
      </c>
    </row>
    <row r="55" ht="15" customHeight="1" spans="10:256">
      <c r="J55" s="2" t="str">
        <f>'Gene Table'!A51</f>
        <v>E01</v>
      </c>
      <c r="K55" s="2" t="str">
        <f>'Gene Table'!D51</f>
        <v>hsa-miR-622</v>
      </c>
      <c r="L55" s="79" t="e">
        <f>IF(ISNUMBER(Results!E51),Results!E51,NA())</f>
        <v>#N/A</v>
      </c>
      <c r="M55" s="79" t="e">
        <f>IF(ISNUMBER(Results!F51),Results!F51,NA())</f>
        <v>#N/A</v>
      </c>
      <c r="O55" s="48"/>
      <c r="P55" s="48"/>
      <c r="Q55" s="48"/>
      <c r="R55" s="48"/>
      <c r="S55" s="48"/>
      <c r="IS55" s="2" t="str">
        <f>'Gene Table'!A51</f>
        <v>E01</v>
      </c>
      <c r="IT55" s="2" t="str">
        <f>'Gene Table'!$D51</f>
        <v>hsa-miR-622</v>
      </c>
      <c r="IU55" s="79" t="str">
        <f t="shared" si="2"/>
        <v/>
      </c>
      <c r="IV55" s="79" t="str">
        <f t="shared" si="3"/>
        <v/>
      </c>
    </row>
    <row r="56" ht="15" customHeight="1" spans="10:256">
      <c r="J56" s="2" t="str">
        <f>'Gene Table'!A52</f>
        <v>E02</v>
      </c>
      <c r="K56" s="2" t="str">
        <f>'Gene Table'!D52</f>
        <v>hsa-miR-500a-5p</v>
      </c>
      <c r="L56" s="79" t="e">
        <f>IF(ISNUMBER(Results!E52),Results!E52,NA())</f>
        <v>#N/A</v>
      </c>
      <c r="M56" s="79" t="e">
        <f>IF(ISNUMBER(Results!F52),Results!F52,NA())</f>
        <v>#N/A</v>
      </c>
      <c r="O56" s="48"/>
      <c r="P56" s="48"/>
      <c r="Q56" s="48"/>
      <c r="R56" s="48"/>
      <c r="S56" s="48"/>
      <c r="IS56" s="2" t="str">
        <f>'Gene Table'!A52</f>
        <v>E02</v>
      </c>
      <c r="IT56" s="2" t="str">
        <f>'Gene Table'!$D52</f>
        <v>hsa-miR-500a-5p</v>
      </c>
      <c r="IU56" s="79" t="str">
        <f t="shared" si="2"/>
        <v/>
      </c>
      <c r="IV56" s="79" t="str">
        <f t="shared" si="3"/>
        <v/>
      </c>
    </row>
    <row r="57" ht="15" customHeight="1" spans="10:256">
      <c r="J57" s="2" t="str">
        <f>'Gene Table'!A53</f>
        <v>E03</v>
      </c>
      <c r="K57" s="2" t="str">
        <f>'Gene Table'!D53</f>
        <v>hsa-miR-516a-5p</v>
      </c>
      <c r="L57" s="79" t="e">
        <f>IF(ISNUMBER(Results!E53),Results!E53,NA())</f>
        <v>#N/A</v>
      </c>
      <c r="M57" s="79" t="e">
        <f>IF(ISNUMBER(Results!F53),Results!F53,NA())</f>
        <v>#N/A</v>
      </c>
      <c r="O57" s="48"/>
      <c r="P57" s="48"/>
      <c r="Q57" s="48"/>
      <c r="R57" s="48"/>
      <c r="S57" s="48"/>
      <c r="IS57" s="2" t="str">
        <f>'Gene Table'!A53</f>
        <v>E03</v>
      </c>
      <c r="IT57" s="2" t="str">
        <f>'Gene Table'!$D53</f>
        <v>hsa-miR-516a-5p</v>
      </c>
      <c r="IU57" s="79" t="str">
        <f t="shared" si="2"/>
        <v/>
      </c>
      <c r="IV57" s="79" t="str">
        <f t="shared" si="3"/>
        <v/>
      </c>
    </row>
    <row r="58" ht="15" customHeight="1" spans="10:256">
      <c r="J58" s="2" t="str">
        <f>'Gene Table'!A54</f>
        <v>E04</v>
      </c>
      <c r="K58" s="2" t="str">
        <f>'Gene Table'!D54</f>
        <v>hsa-miR-150-5p</v>
      </c>
      <c r="L58" s="79" t="e">
        <f>IF(ISNUMBER(Results!E54),Results!E54,NA())</f>
        <v>#N/A</v>
      </c>
      <c r="M58" s="79" t="e">
        <f>IF(ISNUMBER(Results!F54),Results!F54,NA())</f>
        <v>#N/A</v>
      </c>
      <c r="O58" s="48"/>
      <c r="P58" s="48"/>
      <c r="Q58" s="48"/>
      <c r="R58" s="48"/>
      <c r="S58" s="48"/>
      <c r="IS58" s="2" t="str">
        <f>'Gene Table'!A54</f>
        <v>E04</v>
      </c>
      <c r="IT58" s="2" t="str">
        <f>'Gene Table'!$D54</f>
        <v>hsa-miR-150-5p</v>
      </c>
      <c r="IU58" s="79" t="str">
        <f t="shared" si="2"/>
        <v/>
      </c>
      <c r="IV58" s="79" t="str">
        <f t="shared" si="3"/>
        <v/>
      </c>
    </row>
    <row r="59" ht="15" customHeight="1" spans="10:256">
      <c r="J59" s="2" t="str">
        <f>'Gene Table'!A55</f>
        <v>E05</v>
      </c>
      <c r="K59" s="2" t="str">
        <f>'Gene Table'!D55</f>
        <v>hsa-miR-23b-3p</v>
      </c>
      <c r="L59" s="79" t="e">
        <f>IF(ISNUMBER(Results!E55),Results!E55,NA())</f>
        <v>#N/A</v>
      </c>
      <c r="M59" s="79" t="e">
        <f>IF(ISNUMBER(Results!F55),Results!F55,NA())</f>
        <v>#N/A</v>
      </c>
      <c r="O59" s="48"/>
      <c r="P59" s="48"/>
      <c r="Q59" s="48"/>
      <c r="R59" s="48"/>
      <c r="S59" s="48"/>
      <c r="IS59" s="2" t="str">
        <f>'Gene Table'!A55</f>
        <v>E05</v>
      </c>
      <c r="IT59" s="2" t="str">
        <f>'Gene Table'!$D55</f>
        <v>hsa-miR-23b-3p</v>
      </c>
      <c r="IU59" s="79" t="str">
        <f t="shared" si="2"/>
        <v/>
      </c>
      <c r="IV59" s="79" t="str">
        <f t="shared" si="3"/>
        <v/>
      </c>
    </row>
    <row r="60" ht="15" customHeight="1" spans="10:256">
      <c r="J60" s="2" t="str">
        <f>'Gene Table'!A56</f>
        <v>E06</v>
      </c>
      <c r="K60" s="2" t="str">
        <f>'Gene Table'!D56</f>
        <v>hsa-miR-324-5p</v>
      </c>
      <c r="L60" s="79" t="e">
        <f>IF(ISNUMBER(Results!E56),Results!E56,NA())</f>
        <v>#N/A</v>
      </c>
      <c r="M60" s="79" t="e">
        <f>IF(ISNUMBER(Results!F56),Results!F56,NA())</f>
        <v>#N/A</v>
      </c>
      <c r="O60" s="48"/>
      <c r="P60" s="48"/>
      <c r="Q60" s="48"/>
      <c r="R60" s="48"/>
      <c r="S60" s="48"/>
      <c r="IS60" s="2" t="str">
        <f>'Gene Table'!A56</f>
        <v>E06</v>
      </c>
      <c r="IT60" s="2" t="str">
        <f>'Gene Table'!$D56</f>
        <v>hsa-miR-324-5p</v>
      </c>
      <c r="IU60" s="79" t="str">
        <f t="shared" si="2"/>
        <v/>
      </c>
      <c r="IV60" s="79" t="str">
        <f t="shared" si="3"/>
        <v/>
      </c>
    </row>
    <row r="61" ht="15" customHeight="1" spans="10:256">
      <c r="J61" s="2" t="str">
        <f>'Gene Table'!A57</f>
        <v>E07</v>
      </c>
      <c r="K61" s="2" t="str">
        <f>'Gene Table'!D57</f>
        <v>hsa-miR-382-5p</v>
      </c>
      <c r="L61" s="79" t="e">
        <f>IF(ISNUMBER(Results!E57),Results!E57,NA())</f>
        <v>#N/A</v>
      </c>
      <c r="M61" s="79" t="e">
        <f>IF(ISNUMBER(Results!F57),Results!F57,NA())</f>
        <v>#N/A</v>
      </c>
      <c r="O61" s="48"/>
      <c r="P61" s="48"/>
      <c r="Q61" s="48"/>
      <c r="R61" s="48"/>
      <c r="S61" s="48"/>
      <c r="IS61" s="2" t="str">
        <f>'Gene Table'!A57</f>
        <v>E07</v>
      </c>
      <c r="IT61" s="2" t="str">
        <f>'Gene Table'!$D57</f>
        <v>hsa-miR-382-5p</v>
      </c>
      <c r="IU61" s="79" t="str">
        <f t="shared" si="2"/>
        <v/>
      </c>
      <c r="IV61" s="79" t="str">
        <f t="shared" si="3"/>
        <v/>
      </c>
    </row>
    <row r="62" ht="15" customHeight="1" spans="10:256">
      <c r="J62" s="2" t="str">
        <f>'Gene Table'!A58</f>
        <v>E08</v>
      </c>
      <c r="K62" s="2" t="str">
        <f>'Gene Table'!D58</f>
        <v>hsa-miR-501-5p</v>
      </c>
      <c r="L62" s="79" t="e">
        <f>IF(ISNUMBER(Results!E58),Results!E58,NA())</f>
        <v>#N/A</v>
      </c>
      <c r="M62" s="79" t="e">
        <f>IF(ISNUMBER(Results!F58),Results!F58,NA())</f>
        <v>#N/A</v>
      </c>
      <c r="O62" s="48"/>
      <c r="P62" s="48"/>
      <c r="Q62" s="48"/>
      <c r="R62" s="48"/>
      <c r="S62" s="48"/>
      <c r="IS62" s="2" t="str">
        <f>'Gene Table'!A58</f>
        <v>E08</v>
      </c>
      <c r="IT62" s="2" t="str">
        <f>'Gene Table'!$D58</f>
        <v>hsa-miR-501-5p</v>
      </c>
      <c r="IU62" s="79" t="str">
        <f t="shared" si="2"/>
        <v/>
      </c>
      <c r="IV62" s="79" t="str">
        <f t="shared" si="3"/>
        <v/>
      </c>
    </row>
    <row r="63" ht="15" customHeight="1" spans="10:256">
      <c r="J63" s="2" t="str">
        <f>'Gene Table'!A59</f>
        <v>E09</v>
      </c>
      <c r="K63" s="2" t="str">
        <f>'Gene Table'!D59</f>
        <v>hsa-miR-518b</v>
      </c>
      <c r="L63" s="79" t="e">
        <f>IF(ISNUMBER(Results!E59),Results!E59,NA())</f>
        <v>#N/A</v>
      </c>
      <c r="M63" s="79" t="e">
        <f>IF(ISNUMBER(Results!F59),Results!F59,NA())</f>
        <v>#N/A</v>
      </c>
      <c r="O63" s="48"/>
      <c r="P63" s="48"/>
      <c r="Q63" s="48"/>
      <c r="R63" s="48"/>
      <c r="S63" s="48"/>
      <c r="IS63" s="2" t="str">
        <f>'Gene Table'!A59</f>
        <v>E09</v>
      </c>
      <c r="IT63" s="2" t="str">
        <f>'Gene Table'!$D59</f>
        <v>hsa-miR-518b</v>
      </c>
      <c r="IU63" s="79" t="str">
        <f t="shared" si="2"/>
        <v/>
      </c>
      <c r="IV63" s="79" t="str">
        <f t="shared" si="3"/>
        <v/>
      </c>
    </row>
    <row r="64" ht="15" customHeight="1" spans="10:256">
      <c r="J64" s="2" t="str">
        <f>'Gene Table'!A60</f>
        <v>E10</v>
      </c>
      <c r="K64" s="2" t="str">
        <f>'Gene Table'!D60</f>
        <v>hsa-miR-214-3p</v>
      </c>
      <c r="L64" s="79" t="e">
        <f>IF(ISNUMBER(Results!E60),Results!E60,NA())</f>
        <v>#N/A</v>
      </c>
      <c r="M64" s="79" t="e">
        <f>IF(ISNUMBER(Results!F60),Results!F60,NA())</f>
        <v>#N/A</v>
      </c>
      <c r="O64" s="48"/>
      <c r="P64" s="48"/>
      <c r="Q64" s="48"/>
      <c r="R64" s="48"/>
      <c r="S64" s="48"/>
      <c r="IS64" s="2" t="str">
        <f>'Gene Table'!A60</f>
        <v>E10</v>
      </c>
      <c r="IT64" s="2" t="str">
        <f>'Gene Table'!$D60</f>
        <v>hsa-miR-214-3p</v>
      </c>
      <c r="IU64" s="79" t="str">
        <f t="shared" si="2"/>
        <v/>
      </c>
      <c r="IV64" s="79" t="str">
        <f t="shared" si="3"/>
        <v/>
      </c>
    </row>
    <row r="65" ht="15" customHeight="1" spans="10:256">
      <c r="J65" s="2" t="str">
        <f>'Gene Table'!A61</f>
        <v>E11</v>
      </c>
      <c r="K65" s="2" t="str">
        <f>'Gene Table'!D61</f>
        <v>hsa-miR-345-5p</v>
      </c>
      <c r="L65" s="79" t="e">
        <f>IF(ISNUMBER(Results!E61),Results!E61,NA())</f>
        <v>#N/A</v>
      </c>
      <c r="M65" s="79" t="e">
        <f>IF(ISNUMBER(Results!F61),Results!F61,NA())</f>
        <v>#N/A</v>
      </c>
      <c r="O65" s="48"/>
      <c r="P65" s="48"/>
      <c r="Q65" s="48"/>
      <c r="R65" s="48"/>
      <c r="S65" s="48"/>
      <c r="IS65" s="2" t="str">
        <f>'Gene Table'!A61</f>
        <v>E11</v>
      </c>
      <c r="IT65" s="2" t="str">
        <f>'Gene Table'!$D61</f>
        <v>hsa-miR-345-5p</v>
      </c>
      <c r="IU65" s="79" t="str">
        <f t="shared" si="2"/>
        <v/>
      </c>
      <c r="IV65" s="79" t="str">
        <f t="shared" si="3"/>
        <v/>
      </c>
    </row>
    <row r="66" ht="15" customHeight="1" spans="10:256">
      <c r="J66" s="2" t="str">
        <f>'Gene Table'!A62</f>
        <v>E12</v>
      </c>
      <c r="K66" s="2" t="str">
        <f>'Gene Table'!D62</f>
        <v>hsa-miR-409-3p</v>
      </c>
      <c r="L66" s="79" t="e">
        <f>IF(ISNUMBER(Results!E62),Results!E62,NA())</f>
        <v>#N/A</v>
      </c>
      <c r="M66" s="79" t="e">
        <f>IF(ISNUMBER(Results!F62),Results!F62,NA())</f>
        <v>#N/A</v>
      </c>
      <c r="O66" s="48"/>
      <c r="P66" s="48"/>
      <c r="Q66" s="48"/>
      <c r="R66" s="48"/>
      <c r="S66" s="48"/>
      <c r="IS66" s="2" t="str">
        <f>'Gene Table'!A62</f>
        <v>E12</v>
      </c>
      <c r="IT66" s="2" t="str">
        <f>'Gene Table'!$D62</f>
        <v>hsa-miR-409-3p</v>
      </c>
      <c r="IU66" s="79" t="str">
        <f t="shared" si="2"/>
        <v/>
      </c>
      <c r="IV66" s="79" t="str">
        <f t="shared" si="3"/>
        <v/>
      </c>
    </row>
    <row r="67" ht="15" customHeight="1" spans="10:256">
      <c r="J67" s="2" t="str">
        <f>'Gene Table'!A63</f>
        <v>F01</v>
      </c>
      <c r="K67" s="2" t="str">
        <f>'Gene Table'!D63</f>
        <v>hsa-miR-657</v>
      </c>
      <c r="L67" s="79" t="e">
        <f>IF(ISNUMBER(Results!E63),Results!E63,NA())</f>
        <v>#N/A</v>
      </c>
      <c r="M67" s="79" t="e">
        <f>IF(ISNUMBER(Results!F63),Results!F63,NA())</f>
        <v>#N/A</v>
      </c>
      <c r="O67" s="48"/>
      <c r="P67" s="48"/>
      <c r="Q67" s="48"/>
      <c r="R67" s="48"/>
      <c r="S67" s="48"/>
      <c r="IS67" s="2" t="str">
        <f>'Gene Table'!A63</f>
        <v>F01</v>
      </c>
      <c r="IT67" s="2" t="str">
        <f>'Gene Table'!$D63</f>
        <v>hsa-miR-657</v>
      </c>
      <c r="IU67" s="79" t="str">
        <f t="shared" si="2"/>
        <v/>
      </c>
      <c r="IV67" s="79" t="str">
        <f t="shared" si="3"/>
        <v/>
      </c>
    </row>
    <row r="68" ht="15" customHeight="1" spans="10:256">
      <c r="J68" s="2" t="str">
        <f>'Gene Table'!A64</f>
        <v>F02</v>
      </c>
      <c r="K68" s="2" t="str">
        <f>'Gene Table'!D64</f>
        <v>hsa-miR-433</v>
      </c>
      <c r="L68" s="79" t="e">
        <f>IF(ISNUMBER(Results!E64),Results!E64,NA())</f>
        <v>#N/A</v>
      </c>
      <c r="M68" s="79" t="e">
        <f>IF(ISNUMBER(Results!F64),Results!F64,NA())</f>
        <v>#N/A</v>
      </c>
      <c r="O68" s="48"/>
      <c r="P68" s="48"/>
      <c r="Q68" s="48"/>
      <c r="R68" s="48"/>
      <c r="S68" s="48"/>
      <c r="IS68" s="2" t="str">
        <f>'Gene Table'!A64</f>
        <v>F02</v>
      </c>
      <c r="IT68" s="2" t="str">
        <f>'Gene Table'!$D64</f>
        <v>hsa-miR-433</v>
      </c>
      <c r="IU68" s="79" t="str">
        <f t="shared" si="2"/>
        <v/>
      </c>
      <c r="IV68" s="79" t="str">
        <f t="shared" si="3"/>
        <v/>
      </c>
    </row>
    <row r="69" ht="15" customHeight="1" spans="10:256">
      <c r="J69" s="2" t="str">
        <f>'Gene Table'!A65</f>
        <v>F03</v>
      </c>
      <c r="K69" s="2" t="str">
        <f>'Gene Table'!D65</f>
        <v>hsa-miR-423-5p</v>
      </c>
      <c r="L69" s="79" t="e">
        <f>IF(ISNUMBER(Results!E65),Results!E65,NA())</f>
        <v>#N/A</v>
      </c>
      <c r="M69" s="79" t="e">
        <f>IF(ISNUMBER(Results!F65),Results!F65,NA())</f>
        <v>#N/A</v>
      </c>
      <c r="O69" s="48"/>
      <c r="P69" s="48"/>
      <c r="Q69" s="48"/>
      <c r="R69" s="48"/>
      <c r="S69" s="48"/>
      <c r="IS69" s="2" t="str">
        <f>'Gene Table'!A65</f>
        <v>F03</v>
      </c>
      <c r="IT69" s="2" t="str">
        <f>'Gene Table'!$D65</f>
        <v>hsa-miR-423-5p</v>
      </c>
      <c r="IU69" s="79" t="str">
        <f t="shared" si="2"/>
        <v/>
      </c>
      <c r="IV69" s="79" t="str">
        <f t="shared" si="3"/>
        <v/>
      </c>
    </row>
    <row r="70" ht="15" customHeight="1" spans="10:256">
      <c r="J70" s="2" t="str">
        <f>'Gene Table'!A66</f>
        <v>F04</v>
      </c>
      <c r="K70" s="2" t="str">
        <f>'Gene Table'!D66</f>
        <v>hsa-miR-484</v>
      </c>
      <c r="L70" s="79" t="e">
        <f>IF(ISNUMBER(Results!E66),Results!E66,NA())</f>
        <v>#N/A</v>
      </c>
      <c r="M70" s="79" t="e">
        <f>IF(ISNUMBER(Results!F66),Results!F66,NA())</f>
        <v>#N/A</v>
      </c>
      <c r="O70" s="48"/>
      <c r="P70" s="48"/>
      <c r="Q70" s="48"/>
      <c r="R70" s="48"/>
      <c r="S70" s="48"/>
      <c r="IS70" s="2" t="str">
        <f>'Gene Table'!A66</f>
        <v>F04</v>
      </c>
      <c r="IT70" s="2" t="str">
        <f>'Gene Table'!$D66</f>
        <v>hsa-miR-484</v>
      </c>
      <c r="IU70" s="79" t="str">
        <f t="shared" si="2"/>
        <v/>
      </c>
      <c r="IV70" s="79" t="str">
        <f t="shared" si="3"/>
        <v/>
      </c>
    </row>
    <row r="71" ht="15" customHeight="1" spans="10:256">
      <c r="J71" s="2" t="str">
        <f>'Gene Table'!A67</f>
        <v>F05</v>
      </c>
      <c r="K71" s="2" t="str">
        <f>'Gene Table'!D67</f>
        <v>hsa-miR-324-3p</v>
      </c>
      <c r="L71" s="79" t="e">
        <f>IF(ISNUMBER(Results!E67),Results!E67,NA())</f>
        <v>#N/A</v>
      </c>
      <c r="M71" s="79" t="e">
        <f>IF(ISNUMBER(Results!F67),Results!F67,NA())</f>
        <v>#N/A</v>
      </c>
      <c r="O71" s="48"/>
      <c r="P71" s="48"/>
      <c r="Q71" s="48"/>
      <c r="R71" s="48"/>
      <c r="S71" s="48"/>
      <c r="IS71" s="2" t="str">
        <f>'Gene Table'!A67</f>
        <v>F05</v>
      </c>
      <c r="IT71" s="2" t="str">
        <f>'Gene Table'!$D67</f>
        <v>hsa-miR-324-3p</v>
      </c>
      <c r="IU71" s="79" t="str">
        <f t="shared" si="2"/>
        <v/>
      </c>
      <c r="IV71" s="79" t="str">
        <f t="shared" si="3"/>
        <v/>
      </c>
    </row>
    <row r="72" ht="15" customHeight="1" spans="10:256">
      <c r="J72" s="2" t="str">
        <f>'Gene Table'!A68</f>
        <v>F06</v>
      </c>
      <c r="K72" s="2" t="str">
        <f>'Gene Table'!D68</f>
        <v>hsa-miR-197-3p</v>
      </c>
      <c r="L72" s="79" t="e">
        <f>IF(ISNUMBER(Results!E68),Results!E68,NA())</f>
        <v>#N/A</v>
      </c>
      <c r="M72" s="79" t="e">
        <f>IF(ISNUMBER(Results!F68),Results!F68,NA())</f>
        <v>#N/A</v>
      </c>
      <c r="O72" s="48"/>
      <c r="P72" s="48"/>
      <c r="Q72" s="48"/>
      <c r="R72" s="48"/>
      <c r="S72" s="48"/>
      <c r="IS72" s="2" t="str">
        <f>'Gene Table'!A68</f>
        <v>F06</v>
      </c>
      <c r="IT72" s="2" t="str">
        <f>'Gene Table'!$D68</f>
        <v>hsa-miR-197-3p</v>
      </c>
      <c r="IU72" s="79" t="str">
        <f t="shared" si="2"/>
        <v/>
      </c>
      <c r="IV72" s="79" t="str">
        <f t="shared" si="3"/>
        <v/>
      </c>
    </row>
    <row r="73" ht="15" customHeight="1" spans="10:256">
      <c r="J73" s="2" t="str">
        <f>'Gene Table'!A69</f>
        <v>F07</v>
      </c>
      <c r="K73" s="2" t="str">
        <f>'Gene Table'!D69</f>
        <v>hsa-miR-296-3p</v>
      </c>
      <c r="L73" s="79" t="e">
        <f>IF(ISNUMBER(Results!E69),Results!E69,NA())</f>
        <v>#N/A</v>
      </c>
      <c r="M73" s="79" t="e">
        <f>IF(ISNUMBER(Results!F69),Results!F69,NA())</f>
        <v>#N/A</v>
      </c>
      <c r="O73" s="48"/>
      <c r="P73" s="48"/>
      <c r="Q73" s="48"/>
      <c r="R73" s="48"/>
      <c r="S73" s="48"/>
      <c r="IS73" s="2" t="str">
        <f>'Gene Table'!A69</f>
        <v>F07</v>
      </c>
      <c r="IT73" s="2" t="str">
        <f>'Gene Table'!$D69</f>
        <v>hsa-miR-296-3p</v>
      </c>
      <c r="IU73" s="79" t="str">
        <f t="shared" si="2"/>
        <v/>
      </c>
      <c r="IV73" s="79" t="str">
        <f t="shared" si="3"/>
        <v/>
      </c>
    </row>
    <row r="74" ht="15" customHeight="1" spans="10:256">
      <c r="J74" s="2" t="str">
        <f>'Gene Table'!A70</f>
        <v>F08</v>
      </c>
      <c r="K74" s="2" t="str">
        <f>'Gene Table'!D70</f>
        <v>hsa-miR-658</v>
      </c>
      <c r="L74" s="79" t="e">
        <f>IF(ISNUMBER(Results!E70),Results!E70,NA())</f>
        <v>#N/A</v>
      </c>
      <c r="M74" s="79" t="e">
        <f>IF(ISNUMBER(Results!F70),Results!F70,NA())</f>
        <v>#N/A</v>
      </c>
      <c r="O74" s="48"/>
      <c r="P74" s="48"/>
      <c r="Q74" s="48"/>
      <c r="R74" s="48"/>
      <c r="S74" s="48"/>
      <c r="IS74" s="2" t="str">
        <f>'Gene Table'!A70</f>
        <v>F08</v>
      </c>
      <c r="IT74" s="2" t="str">
        <f>'Gene Table'!$D70</f>
        <v>hsa-miR-658</v>
      </c>
      <c r="IU74" s="79" t="str">
        <f t="shared" si="2"/>
        <v/>
      </c>
      <c r="IV74" s="79" t="str">
        <f t="shared" si="3"/>
        <v/>
      </c>
    </row>
    <row r="75" ht="15" customHeight="1" spans="10:256">
      <c r="J75" s="2" t="str">
        <f>'Gene Table'!A71</f>
        <v>F09</v>
      </c>
      <c r="K75" s="2" t="str">
        <f>'Gene Table'!D71</f>
        <v>hsa-miR-346</v>
      </c>
      <c r="L75" s="79" t="e">
        <f>IF(ISNUMBER(Results!E71),Results!E71,NA())</f>
        <v>#N/A</v>
      </c>
      <c r="M75" s="79" t="e">
        <f>IF(ISNUMBER(Results!F71),Results!F71,NA())</f>
        <v>#N/A</v>
      </c>
      <c r="O75" s="48"/>
      <c r="P75" s="48"/>
      <c r="Q75" s="48"/>
      <c r="R75" s="48"/>
      <c r="S75" s="48"/>
      <c r="IS75" s="2" t="str">
        <f>'Gene Table'!A71</f>
        <v>F09</v>
      </c>
      <c r="IT75" s="2" t="str">
        <f>'Gene Table'!$D71</f>
        <v>hsa-miR-346</v>
      </c>
      <c r="IU75" s="79" t="str">
        <f t="shared" si="2"/>
        <v/>
      </c>
      <c r="IV75" s="79" t="str">
        <f t="shared" si="3"/>
        <v/>
      </c>
    </row>
    <row r="76" ht="15" customHeight="1" spans="10:256">
      <c r="J76" s="2" t="str">
        <f>'Gene Table'!A72</f>
        <v>F10</v>
      </c>
      <c r="K76" s="2" t="str">
        <f>'Gene Table'!D72</f>
        <v>hsa-miR-663a</v>
      </c>
      <c r="L76" s="79" t="e">
        <f>IF(ISNUMBER(Results!E72),Results!E72,NA())</f>
        <v>#N/A</v>
      </c>
      <c r="M76" s="79" t="e">
        <f>IF(ISNUMBER(Results!F72),Results!F72,NA())</f>
        <v>#N/A</v>
      </c>
      <c r="O76" s="48"/>
      <c r="P76" s="48"/>
      <c r="Q76" s="48"/>
      <c r="R76" s="48"/>
      <c r="S76" s="48"/>
      <c r="IS76" s="2" t="str">
        <f>'Gene Table'!A72</f>
        <v>F10</v>
      </c>
      <c r="IT76" s="2" t="str">
        <f>'Gene Table'!$D72</f>
        <v>hsa-miR-663a</v>
      </c>
      <c r="IU76" s="79" t="str">
        <f t="shared" si="2"/>
        <v/>
      </c>
      <c r="IV76" s="79" t="str">
        <f t="shared" si="3"/>
        <v/>
      </c>
    </row>
    <row r="77" ht="15" customHeight="1" spans="10:256">
      <c r="J77" s="2" t="str">
        <f>'Gene Table'!A73</f>
        <v>F11</v>
      </c>
      <c r="K77" s="2" t="str">
        <f>'Gene Table'!D73</f>
        <v>hsa-miR-654-5p</v>
      </c>
      <c r="L77" s="79" t="e">
        <f>IF(ISNUMBER(Results!E73),Results!E73,NA())</f>
        <v>#N/A</v>
      </c>
      <c r="M77" s="79" t="e">
        <f>IF(ISNUMBER(Results!F73),Results!F73,NA())</f>
        <v>#N/A</v>
      </c>
      <c r="O77" s="48"/>
      <c r="P77" s="48"/>
      <c r="Q77" s="48"/>
      <c r="R77" s="48"/>
      <c r="S77" s="48"/>
      <c r="IS77" s="2" t="str">
        <f>'Gene Table'!A73</f>
        <v>F11</v>
      </c>
      <c r="IT77" s="2" t="str">
        <f>'Gene Table'!$D73</f>
        <v>hsa-miR-654-5p</v>
      </c>
      <c r="IU77" s="79" t="str">
        <f t="shared" si="2"/>
        <v/>
      </c>
      <c r="IV77" s="79" t="str">
        <f t="shared" si="3"/>
        <v/>
      </c>
    </row>
    <row r="78" ht="15" customHeight="1" spans="10:256">
      <c r="J78" s="2" t="str">
        <f>'Gene Table'!A74</f>
        <v>F12</v>
      </c>
      <c r="K78" s="2" t="str">
        <f>'Gene Table'!D74</f>
        <v>hsa-miR-611</v>
      </c>
      <c r="L78" s="79" t="e">
        <f>IF(ISNUMBER(Results!E74),Results!E74,NA())</f>
        <v>#N/A</v>
      </c>
      <c r="M78" s="79" t="e">
        <f>IF(ISNUMBER(Results!F74),Results!F74,NA())</f>
        <v>#N/A</v>
      </c>
      <c r="O78" s="48"/>
      <c r="P78" s="48"/>
      <c r="Q78" s="48"/>
      <c r="R78" s="48"/>
      <c r="S78" s="48"/>
      <c r="IS78" s="2" t="str">
        <f>'Gene Table'!A74</f>
        <v>F12</v>
      </c>
      <c r="IT78" s="2" t="str">
        <f>'Gene Table'!$D74</f>
        <v>hsa-miR-611</v>
      </c>
      <c r="IU78" s="79" t="str">
        <f t="shared" si="2"/>
        <v/>
      </c>
      <c r="IV78" s="79" t="str">
        <f t="shared" si="3"/>
        <v/>
      </c>
    </row>
    <row r="79" ht="15" customHeight="1" spans="10:256">
      <c r="J79" s="2" t="str">
        <f>'Gene Table'!A75</f>
        <v>G01</v>
      </c>
      <c r="K79" s="2" t="str">
        <f>'Gene Table'!D75</f>
        <v>hsa-miR-637</v>
      </c>
      <c r="L79" s="79" t="e">
        <f>IF(ISNUMBER(Results!E75),Results!E75,NA())</f>
        <v>#N/A</v>
      </c>
      <c r="M79" s="79" t="e">
        <f>IF(ISNUMBER(Results!F75),Results!F75,NA())</f>
        <v>#N/A</v>
      </c>
      <c r="O79" s="48"/>
      <c r="P79" s="48"/>
      <c r="Q79" s="48"/>
      <c r="R79" s="48"/>
      <c r="S79" s="48"/>
      <c r="IS79" s="2" t="str">
        <f>'Gene Table'!A75</f>
        <v>G01</v>
      </c>
      <c r="IT79" s="2" t="str">
        <f>'Gene Table'!$D75</f>
        <v>hsa-miR-637</v>
      </c>
      <c r="IU79" s="79" t="str">
        <f t="shared" si="2"/>
        <v/>
      </c>
      <c r="IV79" s="79" t="str">
        <f t="shared" si="3"/>
        <v/>
      </c>
    </row>
    <row r="80" ht="15" customHeight="1" spans="10:256">
      <c r="J80" s="2" t="str">
        <f>'Gene Table'!A76</f>
        <v>G02</v>
      </c>
      <c r="K80" s="2" t="str">
        <f>'Gene Table'!D76</f>
        <v>hsa-miR-615-5p</v>
      </c>
      <c r="L80" s="79" t="e">
        <f>IF(ISNUMBER(Results!E76),Results!E76,NA())</f>
        <v>#N/A</v>
      </c>
      <c r="M80" s="79" t="e">
        <f>IF(ISNUMBER(Results!F76),Results!F76,NA())</f>
        <v>#N/A</v>
      </c>
      <c r="O80" s="48"/>
      <c r="P80" s="48"/>
      <c r="Q80" s="48"/>
      <c r="R80" s="48"/>
      <c r="S80" s="48"/>
      <c r="IS80" s="2" t="str">
        <f>'Gene Table'!A76</f>
        <v>G02</v>
      </c>
      <c r="IT80" s="2" t="str">
        <f>'Gene Table'!$D76</f>
        <v>hsa-miR-615-5p</v>
      </c>
      <c r="IU80" s="79" t="str">
        <f t="shared" si="2"/>
        <v/>
      </c>
      <c r="IV80" s="79" t="str">
        <f t="shared" si="3"/>
        <v/>
      </c>
    </row>
    <row r="81" ht="15" customHeight="1" spans="10:256">
      <c r="J81" s="2" t="str">
        <f>'Gene Table'!A77</f>
        <v>G03</v>
      </c>
      <c r="K81" s="2" t="str">
        <f>'Gene Table'!D77</f>
        <v>hsa-miR-487b</v>
      </c>
      <c r="L81" s="79" t="e">
        <f>IF(ISNUMBER(Results!E77),Results!E77,NA())</f>
        <v>#N/A</v>
      </c>
      <c r="M81" s="79" t="e">
        <f>IF(ISNUMBER(Results!F77),Results!F77,NA())</f>
        <v>#N/A</v>
      </c>
      <c r="O81" s="48"/>
      <c r="P81" s="48"/>
      <c r="Q81" s="48"/>
      <c r="R81" s="48"/>
      <c r="S81" s="48"/>
      <c r="IS81" s="2" t="str">
        <f>'Gene Table'!A77</f>
        <v>G03</v>
      </c>
      <c r="IT81" s="2" t="str">
        <f>'Gene Table'!$D77</f>
        <v>hsa-miR-487b</v>
      </c>
      <c r="IU81" s="79" t="str">
        <f t="shared" si="2"/>
        <v/>
      </c>
      <c r="IV81" s="79" t="str">
        <f t="shared" si="3"/>
        <v/>
      </c>
    </row>
    <row r="82" ht="15" customHeight="1" spans="10:256">
      <c r="J82" s="2" t="str">
        <f>'Gene Table'!A78</f>
        <v>G04</v>
      </c>
      <c r="K82" s="2" t="str">
        <f>'Gene Table'!D78</f>
        <v>hsa-miR-148a-3p</v>
      </c>
      <c r="L82" s="79" t="e">
        <f>IF(ISNUMBER(Results!E78),Results!E78,NA())</f>
        <v>#N/A</v>
      </c>
      <c r="M82" s="79" t="e">
        <f>IF(ISNUMBER(Results!F78),Results!F78,NA())</f>
        <v>#N/A</v>
      </c>
      <c r="O82" s="48"/>
      <c r="P82" s="48"/>
      <c r="Q82" s="48"/>
      <c r="R82" s="48"/>
      <c r="S82" s="48"/>
      <c r="IS82" s="2" t="str">
        <f>'Gene Table'!A78</f>
        <v>G04</v>
      </c>
      <c r="IT82" s="2" t="str">
        <f>'Gene Table'!$D78</f>
        <v>hsa-miR-148a-3p</v>
      </c>
      <c r="IU82" s="79" t="str">
        <f t="shared" ref="IU82:IU85" si="4">IF(ISNUMBER(L82),L82,"")</f>
        <v/>
      </c>
      <c r="IV82" s="79" t="str">
        <f t="shared" ref="IV82:IV85" si="5">IF(ISNUMBER(M82),M82,"")</f>
        <v/>
      </c>
    </row>
    <row r="83" ht="15" customHeight="1" spans="10:256">
      <c r="J83" s="2" t="str">
        <f>'Gene Table'!A79</f>
        <v>G05</v>
      </c>
      <c r="K83" s="2" t="str">
        <f>'Gene Table'!D79</f>
        <v>hsa-miR-146a-5p</v>
      </c>
      <c r="L83" s="79" t="e">
        <f>IF(ISNUMBER(Results!E79),Results!E79,NA())</f>
        <v>#N/A</v>
      </c>
      <c r="M83" s="79" t="e">
        <f>IF(ISNUMBER(Results!F79),Results!F79,NA())</f>
        <v>#N/A</v>
      </c>
      <c r="O83" s="48"/>
      <c r="P83" s="48"/>
      <c r="Q83" s="48"/>
      <c r="R83" s="48"/>
      <c r="S83" s="48"/>
      <c r="IS83" s="2" t="str">
        <f>'Gene Table'!A79</f>
        <v>G05</v>
      </c>
      <c r="IT83" s="2" t="str">
        <f>'Gene Table'!$D79</f>
        <v>hsa-miR-146a-5p</v>
      </c>
      <c r="IU83" s="79" t="str">
        <f t="shared" si="4"/>
        <v/>
      </c>
      <c r="IV83" s="79" t="str">
        <f t="shared" si="5"/>
        <v/>
      </c>
    </row>
    <row r="84" ht="15" customHeight="1" spans="10:256">
      <c r="J84" s="2" t="str">
        <f>'Gene Table'!A80</f>
        <v>G06</v>
      </c>
      <c r="K84" s="2" t="str">
        <f>'Gene Table'!D80</f>
        <v>hsa-miR-192-5p</v>
      </c>
      <c r="L84" s="79" t="e">
        <f>IF(ISNUMBER(Results!E80),Results!E80,NA())</f>
        <v>#N/A</v>
      </c>
      <c r="M84" s="79" t="e">
        <f>IF(ISNUMBER(Results!F80),Results!F80,NA())</f>
        <v>#N/A</v>
      </c>
      <c r="O84" s="48"/>
      <c r="P84" s="48"/>
      <c r="Q84" s="48"/>
      <c r="R84" s="48"/>
      <c r="S84" s="48"/>
      <c r="IS84" s="2" t="str">
        <f>'Gene Table'!A80</f>
        <v>G06</v>
      </c>
      <c r="IT84" s="2" t="str">
        <f>'Gene Table'!$D80</f>
        <v>hsa-miR-192-5p</v>
      </c>
      <c r="IU84" s="79" t="str">
        <f t="shared" si="4"/>
        <v/>
      </c>
      <c r="IV84" s="79" t="str">
        <f t="shared" si="5"/>
        <v/>
      </c>
    </row>
    <row r="85" ht="15" customHeight="1" spans="10:256">
      <c r="J85" s="2" t="str">
        <f>'Gene Table'!A81</f>
        <v>G07</v>
      </c>
      <c r="K85" s="2" t="str">
        <f>'Gene Table'!D81</f>
        <v>hsa-miR-199a-5p</v>
      </c>
      <c r="L85" s="79" t="e">
        <f>IF(ISNUMBER(Results!E81),Results!E81,NA())</f>
        <v>#N/A</v>
      </c>
      <c r="M85" s="79" t="e">
        <f>IF(ISNUMBER(Results!F81),Results!F81,NA())</f>
        <v>#N/A</v>
      </c>
      <c r="O85" s="48"/>
      <c r="P85" s="48"/>
      <c r="Q85" s="48"/>
      <c r="R85" s="48"/>
      <c r="S85" s="48"/>
      <c r="IS85" s="2" t="str">
        <f>'Gene Table'!A81</f>
        <v>G07</v>
      </c>
      <c r="IT85" s="2" t="str">
        <f>'Gene Table'!$D81</f>
        <v>hsa-miR-199a-5p</v>
      </c>
      <c r="IU85" s="79" t="str">
        <f t="shared" si="4"/>
        <v/>
      </c>
      <c r="IV85" s="79" t="str">
        <f t="shared" si="5"/>
        <v/>
      </c>
    </row>
    <row r="86" ht="15" customHeight="1" spans="10:15">
      <c r="J86" s="2" t="str">
        <f>'Gene Table'!A82</f>
        <v>G08</v>
      </c>
      <c r="K86" s="2" t="str">
        <f>'Gene Table'!D82</f>
        <v>hsa-miR-200c-3p</v>
      </c>
      <c r="L86" s="79" t="e">
        <f>IF(ISNUMBER(Results!E82),Results!E82,NA())</f>
        <v>#N/A</v>
      </c>
      <c r="M86" s="79" t="e">
        <f>IF(ISNUMBER(Results!F82),Results!F82,NA())</f>
        <v>#N/A</v>
      </c>
      <c r="N86" s="48"/>
      <c r="O86" s="48"/>
    </row>
    <row r="87" ht="15" customHeight="1" spans="10:15">
      <c r="J87" s="2" t="str">
        <f>'Gene Table'!A83</f>
        <v>G09</v>
      </c>
      <c r="K87" s="2" t="str">
        <f>'Gene Table'!D83</f>
        <v>hsa-miR-29a-3p</v>
      </c>
      <c r="L87" s="79" t="e">
        <f>IF(ISNUMBER(Results!E83),Results!E83,NA())</f>
        <v>#N/A</v>
      </c>
      <c r="M87" s="79" t="e">
        <f>IF(ISNUMBER(Results!F83),Results!F83,NA())</f>
        <v>#N/A</v>
      </c>
      <c r="N87" s="48"/>
      <c r="O87" s="48"/>
    </row>
    <row r="88" ht="15" customHeight="1" spans="10:15">
      <c r="J88" s="2" t="str">
        <f>'Gene Table'!A84</f>
        <v>G10</v>
      </c>
      <c r="K88" s="2" t="str">
        <f>'Gene Table'!D84</f>
        <v>hsa-miR-23a-3p</v>
      </c>
      <c r="L88" s="79" t="e">
        <f>IF(ISNUMBER(Results!E84),Results!E84,NA())</f>
        <v>#N/A</v>
      </c>
      <c r="M88" s="79" t="e">
        <f>IF(ISNUMBER(Results!F84),Results!F84,NA())</f>
        <v>#N/A</v>
      </c>
      <c r="N88" s="48"/>
      <c r="O88" s="48"/>
    </row>
    <row r="89" ht="15" customHeight="1" spans="10:15">
      <c r="J89" s="2" t="str">
        <f>'Gene Table'!A85</f>
        <v>G11</v>
      </c>
      <c r="K89" s="2" t="str">
        <f>'Gene Table'!D85</f>
        <v>hsa-miR-320a</v>
      </c>
      <c r="L89" s="79" t="e">
        <f>IF(ISNUMBER(Results!E85),Results!E85,NA())</f>
        <v>#N/A</v>
      </c>
      <c r="M89" s="79" t="e">
        <f>IF(ISNUMBER(Results!F85),Results!F85,NA())</f>
        <v>#N/A</v>
      </c>
      <c r="N89" s="48"/>
      <c r="O89" s="48"/>
    </row>
    <row r="90" ht="15" customHeight="1" spans="10:15">
      <c r="J90" s="2" t="str">
        <f>'Gene Table'!A86</f>
        <v>G12</v>
      </c>
      <c r="K90" s="2" t="str">
        <f>'Gene Table'!D86</f>
        <v>hsa-miR-133a</v>
      </c>
      <c r="L90" s="79" t="e">
        <f>IF(ISNUMBER(Results!E86),Results!E86,NA())</f>
        <v>#N/A</v>
      </c>
      <c r="M90" s="79" t="e">
        <f>IF(ISNUMBER(Results!F86),Results!F86,NA())</f>
        <v>#N/A</v>
      </c>
      <c r="N90" s="48"/>
      <c r="O90" s="48"/>
    </row>
    <row r="91" ht="15" customHeight="1" spans="11:19">
      <c r="K91" s="48"/>
      <c r="L91" s="48"/>
      <c r="M91" s="48"/>
      <c r="O91" s="48"/>
      <c r="P91" s="48"/>
      <c r="Q91" s="48"/>
      <c r="R91" s="48"/>
      <c r="S91" s="48"/>
    </row>
    <row r="92" ht="15" customHeight="1" spans="11:19">
      <c r="K92" s="48"/>
      <c r="L92" s="48"/>
      <c r="M92" s="48"/>
      <c r="O92" s="48"/>
      <c r="P92" s="48"/>
      <c r="Q92" s="48"/>
      <c r="R92" s="48"/>
      <c r="S92" s="48"/>
    </row>
    <row r="93" ht="15" customHeight="1" spans="11:19">
      <c r="K93" s="48"/>
      <c r="L93" s="48"/>
      <c r="M93" s="48"/>
      <c r="O93" s="48"/>
      <c r="P93" s="48"/>
      <c r="Q93" s="48"/>
      <c r="R93" s="48"/>
      <c r="S93" s="48"/>
    </row>
    <row r="94" ht="15" customHeight="1" spans="15:19">
      <c r="O94" s="48"/>
      <c r="P94" s="48"/>
      <c r="Q94" s="48"/>
      <c r="R94" s="48"/>
      <c r="S94" s="48"/>
    </row>
    <row r="95" ht="15" customHeight="1" spans="15:19">
      <c r="O95" s="48"/>
      <c r="P95" s="48"/>
      <c r="Q95" s="48"/>
      <c r="R95" s="48"/>
      <c r="S95" s="48"/>
    </row>
    <row r="96" ht="15" customHeight="1" spans="14:15">
      <c r="N96" s="48"/>
      <c r="O96" s="48"/>
    </row>
    <row r="97" ht="15" customHeight="1" spans="14:15">
      <c r="N97" s="48"/>
      <c r="O97" s="48"/>
    </row>
    <row r="98" ht="15" customHeight="1" spans="14:15">
      <c r="N98" s="48"/>
      <c r="O98" s="48"/>
    </row>
    <row r="99" ht="15" customHeight="1" spans="14:15">
      <c r="N99" s="48"/>
      <c r="O99" s="48"/>
    </row>
    <row r="100" ht="15" customHeight="1" spans="14:15">
      <c r="N100" s="48"/>
      <c r="O100" s="48"/>
    </row>
    <row r="101" ht="15" customHeight="1" spans="14:15">
      <c r="N101" s="48"/>
      <c r="O101" s="48"/>
    </row>
    <row r="102" ht="15" customHeight="1" spans="14:15">
      <c r="N102" s="48"/>
      <c r="O102" s="48"/>
    </row>
  </sheetData>
  <mergeCells count="10">
    <mergeCell ref="A2:H2"/>
    <mergeCell ref="A4:H4"/>
    <mergeCell ref="J4:M4"/>
    <mergeCell ref="IS4:IV4"/>
    <mergeCell ref="L5:M5"/>
    <mergeCell ref="IU5:IV5"/>
    <mergeCell ref="J5:J6"/>
    <mergeCell ref="K5:K6"/>
    <mergeCell ref="IS5:IS6"/>
    <mergeCell ref="IT5:IT6"/>
  </mergeCells>
  <pageMargins left="0.75" right="0.75" top="1" bottom="1" header="0.5" footer="0.5"/>
  <pageSetup paperSize="1" orientation="portrait"/>
  <headerFooter alignWithMargins="0"/>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5"/>
  <sheetViews>
    <sheetView workbookViewId="0">
      <selection activeCell="O23" sqref="O23"/>
    </sheetView>
  </sheetViews>
  <sheetFormatPr defaultColWidth="9" defaultRowHeight="12.75"/>
  <cols>
    <col min="1" max="9" width="9.71428571428571" customWidth="1"/>
    <col min="10" max="10" width="4.71428571428571" customWidth="1"/>
    <col min="11" max="11" width="8.71428571428571" customWidth="1"/>
    <col min="12" max="12" width="16" customWidth="1"/>
    <col min="13" max="14" width="8.71428571428571" customWidth="1"/>
    <col min="15" max="15" width="12.7142857142857" customWidth="1"/>
    <col min="16" max="18" width="10.7142857142857" customWidth="1"/>
    <col min="254" max="254" width="19.4285714285714" customWidth="1"/>
  </cols>
  <sheetData>
    <row r="1" ht="15" customHeight="1" spans="1:9">
      <c r="A1" s="49" t="s">
        <v>443</v>
      </c>
      <c r="B1" s="49"/>
      <c r="C1" s="49"/>
      <c r="D1" s="50">
        <v>3</v>
      </c>
      <c r="F1" s="51" t="s">
        <v>444</v>
      </c>
      <c r="G1" s="51"/>
      <c r="H1" s="51"/>
      <c r="I1" s="50">
        <v>0.05</v>
      </c>
    </row>
    <row r="2" ht="30" customHeight="1" spans="1:9">
      <c r="A2" s="52" t="s">
        <v>445</v>
      </c>
      <c r="B2" s="53"/>
      <c r="C2" s="53"/>
      <c r="D2" s="53"/>
      <c r="E2" s="53"/>
      <c r="F2" s="53"/>
      <c r="G2" s="53"/>
      <c r="H2" s="53"/>
      <c r="I2" s="64"/>
    </row>
    <row r="3" ht="30" customHeight="1" spans="1:9">
      <c r="A3" s="52" t="s">
        <v>446</v>
      </c>
      <c r="B3" s="53"/>
      <c r="C3" s="53"/>
      <c r="D3" s="53"/>
      <c r="E3" s="53"/>
      <c r="F3" s="53"/>
      <c r="G3" s="53"/>
      <c r="H3" s="53"/>
      <c r="I3" s="64"/>
    </row>
    <row r="4" ht="30" customHeight="1" spans="1:9">
      <c r="A4" s="52" t="s">
        <v>439</v>
      </c>
      <c r="B4" s="53"/>
      <c r="C4" s="53"/>
      <c r="D4" s="53"/>
      <c r="E4" s="53"/>
      <c r="F4" s="53"/>
      <c r="G4" s="53"/>
      <c r="H4" s="53"/>
      <c r="I4" s="64"/>
    </row>
    <row r="5" ht="15" customHeight="1" spans="13:256">
      <c r="M5" s="16" t="s">
        <v>447</v>
      </c>
      <c r="N5" s="65"/>
      <c r="O5" s="66"/>
      <c r="P5" s="48"/>
      <c r="Q5" s="48"/>
      <c r="R5" s="48"/>
      <c r="IS5" s="8"/>
      <c r="IT5" s="8"/>
      <c r="IU5" s="16" t="s">
        <v>447</v>
      </c>
      <c r="IV5" s="66"/>
    </row>
    <row r="6" ht="15" customHeight="1" spans="11:256">
      <c r="K6" s="8" t="s">
        <v>377</v>
      </c>
      <c r="L6" s="8" t="s">
        <v>376</v>
      </c>
      <c r="M6" s="8" t="s">
        <v>448</v>
      </c>
      <c r="N6" s="8" t="s">
        <v>449</v>
      </c>
      <c r="O6" s="8" t="s">
        <v>426</v>
      </c>
      <c r="P6" s="48"/>
      <c r="Q6" s="48"/>
      <c r="R6" s="48"/>
      <c r="IS6" s="8" t="s">
        <v>377</v>
      </c>
      <c r="IT6" s="8" t="s">
        <v>376</v>
      </c>
      <c r="IU6" s="8" t="s">
        <v>448</v>
      </c>
      <c r="IV6" s="8" t="s">
        <v>449</v>
      </c>
    </row>
    <row r="7" ht="15" customHeight="1" spans="11:256">
      <c r="K7" s="2" t="str">
        <f>'Gene Table'!A3</f>
        <v>A01</v>
      </c>
      <c r="L7" s="2" t="str">
        <f>'Gene Table'!D3</f>
        <v>hsa-miR-16-5p</v>
      </c>
      <c r="M7" s="67" t="e">
        <f>IF(ISNUMBER(Results!G3),LOG(Results!G3,2),NA())</f>
        <v>#N/A</v>
      </c>
      <c r="N7" s="68" t="e">
        <f>IF(ISNUMBER(Results!H3),Results!H3,NA())</f>
        <v>#N/A</v>
      </c>
      <c r="O7" s="2" t="str">
        <f>Results!J3</f>
        <v>OKAY</v>
      </c>
      <c r="IS7" s="2" t="str">
        <f>'Gene Table'!A3</f>
        <v>A01</v>
      </c>
      <c r="IT7" s="2" t="str">
        <f>'Gene Table'!D3</f>
        <v>hsa-miR-16-5p</v>
      </c>
      <c r="IU7" s="67" t="str">
        <f>IF(ISNUMBER(M7),M7,"")</f>
        <v/>
      </c>
      <c r="IV7" s="68" t="str">
        <f>IF(ISNUMBER(N7),N7,"")</f>
        <v/>
      </c>
    </row>
    <row r="8" ht="15" customHeight="1" spans="11:256">
      <c r="K8" s="2" t="str">
        <f>'Gene Table'!A4</f>
        <v>A02</v>
      </c>
      <c r="L8" s="2" t="str">
        <f>'Gene Table'!D4</f>
        <v>hsa-miR-124-3p</v>
      </c>
      <c r="M8" s="67" t="e">
        <f>IF(ISNUMBER(Results!G4),LOG(Results!G4,2),NA())</f>
        <v>#N/A</v>
      </c>
      <c r="N8" s="68" t="e">
        <f>IF(ISNUMBER(Results!H4),Results!H4,NA())</f>
        <v>#N/A</v>
      </c>
      <c r="O8" s="2" t="str">
        <f>Results!J4</f>
        <v>OKAY</v>
      </c>
      <c r="IS8" s="2" t="str">
        <f>'Gene Table'!A4</f>
        <v>A02</v>
      </c>
      <c r="IT8" s="2" t="str">
        <f>'Gene Table'!D4</f>
        <v>hsa-miR-124-3p</v>
      </c>
      <c r="IU8" s="67" t="str">
        <f t="shared" ref="IU8:IU25" si="0">IF(ISNUMBER(M8),M8,"")</f>
        <v/>
      </c>
      <c r="IV8" s="68" t="str">
        <f t="shared" ref="IV8:IV25" si="1">IF(ISNUMBER(N8),N8,"")</f>
        <v/>
      </c>
    </row>
    <row r="9" ht="15" customHeight="1" spans="2:256">
      <c r="B9" s="54">
        <f>ROUNDUP(MIN(IU7:IU90),0)-10</f>
        <v>-10</v>
      </c>
      <c r="C9" s="55">
        <f>'Volcano Plot'!I1</f>
        <v>0.05</v>
      </c>
      <c r="D9" s="55"/>
      <c r="E9" s="56"/>
      <c r="K9" s="2" t="str">
        <f>'Gene Table'!A5</f>
        <v>A03</v>
      </c>
      <c r="L9" s="2" t="str">
        <f>'Gene Table'!D5</f>
        <v>hsa-miR-154-5p</v>
      </c>
      <c r="M9" s="67" t="e">
        <f>IF(ISNUMBER(Results!G5),LOG(Results!G5,2),NA())</f>
        <v>#N/A</v>
      </c>
      <c r="N9" s="68" t="e">
        <f>IF(ISNUMBER(Results!H5),Results!H5,NA())</f>
        <v>#N/A</v>
      </c>
      <c r="O9" s="2" t="str">
        <f>Results!J5</f>
        <v>OKAY</v>
      </c>
      <c r="IS9" s="2" t="str">
        <f>'Gene Table'!A5</f>
        <v>A03</v>
      </c>
      <c r="IT9" s="2" t="str">
        <f>'Gene Table'!D5</f>
        <v>hsa-miR-154-5p</v>
      </c>
      <c r="IU9" s="67" t="str">
        <f t="shared" si="0"/>
        <v/>
      </c>
      <c r="IV9" s="68" t="str">
        <f t="shared" si="1"/>
        <v/>
      </c>
    </row>
    <row r="10" ht="15" customHeight="1" spans="2:256">
      <c r="B10" s="57">
        <f>ROUNDUP(MAX(IU7:IU90),0)+10</f>
        <v>10</v>
      </c>
      <c r="C10" s="58">
        <f>C9</f>
        <v>0.05</v>
      </c>
      <c r="D10" s="58"/>
      <c r="E10" s="59"/>
      <c r="K10" s="2" t="str">
        <f>'Gene Table'!A6</f>
        <v>A04</v>
      </c>
      <c r="L10" s="2" t="str">
        <f>'Gene Table'!D6</f>
        <v>hsa-miR-26a-5p</v>
      </c>
      <c r="M10" s="67" t="e">
        <f>IF(ISNUMBER(Results!G6),LOG(Results!G6,2),NA())</f>
        <v>#N/A</v>
      </c>
      <c r="N10" s="68" t="e">
        <f>IF(ISNUMBER(Results!H6),Results!H6,NA())</f>
        <v>#N/A</v>
      </c>
      <c r="O10" s="2" t="str">
        <f>Results!J6</f>
        <v>OKAY</v>
      </c>
      <c r="IS10" s="2" t="str">
        <f>'Gene Table'!A6</f>
        <v>A04</v>
      </c>
      <c r="IT10" s="2" t="str">
        <f>'Gene Table'!D6</f>
        <v>hsa-miR-26a-5p</v>
      </c>
      <c r="IU10" s="67" t="str">
        <f t="shared" si="0"/>
        <v/>
      </c>
      <c r="IV10" s="68" t="str">
        <f t="shared" si="1"/>
        <v/>
      </c>
    </row>
    <row r="11" ht="15" customHeight="1" spans="2:256">
      <c r="B11" s="60"/>
      <c r="C11" s="58"/>
      <c r="D11" s="58"/>
      <c r="E11" s="59"/>
      <c r="K11" s="2" t="str">
        <f>'Gene Table'!A7</f>
        <v>A05</v>
      </c>
      <c r="L11" s="2" t="str">
        <f>'Gene Table'!D7</f>
        <v>hsa-miR-15b-5p</v>
      </c>
      <c r="M11" s="67" t="e">
        <f>IF(ISNUMBER(Results!G7),LOG(Results!G7,2),NA())</f>
        <v>#N/A</v>
      </c>
      <c r="N11" s="68" t="e">
        <f>IF(ISNUMBER(Results!H7),Results!H7,NA())</f>
        <v>#N/A</v>
      </c>
      <c r="O11" s="2" t="str">
        <f>Results!J7</f>
        <v>OKAY</v>
      </c>
      <c r="IS11" s="2" t="str">
        <f>'Gene Table'!A7</f>
        <v>A05</v>
      </c>
      <c r="IT11" s="2" t="str">
        <f>'Gene Table'!D7</f>
        <v>hsa-miR-15b-5p</v>
      </c>
      <c r="IU11" s="67" t="str">
        <f t="shared" si="0"/>
        <v/>
      </c>
      <c r="IV11" s="68" t="str">
        <f t="shared" si="1"/>
        <v/>
      </c>
    </row>
    <row r="12" ht="15" customHeight="1" spans="2:256">
      <c r="B12" s="60">
        <v>1</v>
      </c>
      <c r="C12" s="58">
        <f>LOG('Volcano Plot'!D$1,2)</f>
        <v>1.58496250072116</v>
      </c>
      <c r="D12" s="58">
        <f>-1*C12</f>
        <v>-1.58496250072116</v>
      </c>
      <c r="E12" s="59">
        <v>0</v>
      </c>
      <c r="K12" s="2" t="str">
        <f>'Gene Table'!A8</f>
        <v>A06</v>
      </c>
      <c r="L12" s="2" t="str">
        <f>'Gene Table'!D8</f>
        <v>hsa-miR-208a</v>
      </c>
      <c r="M12" s="67" t="e">
        <f>IF(ISNUMBER(Results!G8),LOG(Results!G8,2),NA())</f>
        <v>#N/A</v>
      </c>
      <c r="N12" s="68" t="e">
        <f>IF(ISNUMBER(Results!H8),Results!H8,NA())</f>
        <v>#N/A</v>
      </c>
      <c r="O12" s="2" t="str">
        <f>Results!J8</f>
        <v>OKAY</v>
      </c>
      <c r="P12" s="48"/>
      <c r="Q12" s="48"/>
      <c r="R12" s="48"/>
      <c r="IS12" s="2" t="str">
        <f>'Gene Table'!A8</f>
        <v>A06</v>
      </c>
      <c r="IT12" s="2" t="str">
        <f>'Gene Table'!D8</f>
        <v>hsa-miR-208a</v>
      </c>
      <c r="IU12" s="67" t="str">
        <f t="shared" si="0"/>
        <v/>
      </c>
      <c r="IV12" s="68" t="str">
        <f t="shared" si="1"/>
        <v/>
      </c>
    </row>
    <row r="13" ht="15" customHeight="1" spans="2:256">
      <c r="B13" s="61" t="e">
        <f>10^(ROUND(LOG(MIN(IV7:IV90)),0)-1)</f>
        <v>#NUM!</v>
      </c>
      <c r="C13" s="62">
        <f>LOG('Volcano Plot'!D$1,2)</f>
        <v>1.58496250072116</v>
      </c>
      <c r="D13" s="62">
        <f>-1*C13</f>
        <v>-1.58496250072116</v>
      </c>
      <c r="E13" s="63">
        <v>0</v>
      </c>
      <c r="K13" s="2" t="str">
        <f>'Gene Table'!A9</f>
        <v>A07</v>
      </c>
      <c r="L13" s="2" t="str">
        <f>'Gene Table'!D9</f>
        <v>hsa-miR-208b</v>
      </c>
      <c r="M13" s="67" t="e">
        <f>IF(ISNUMBER(Results!G9),LOG(Results!G9,2),NA())</f>
        <v>#N/A</v>
      </c>
      <c r="N13" s="68" t="e">
        <f>IF(ISNUMBER(Results!H9),Results!H9,NA())</f>
        <v>#N/A</v>
      </c>
      <c r="O13" s="2" t="str">
        <f>Results!J9</f>
        <v>OKAY</v>
      </c>
      <c r="P13" s="48"/>
      <c r="Q13" s="48"/>
      <c r="R13" s="48"/>
      <c r="IS13" s="2" t="str">
        <f>'Gene Table'!A9</f>
        <v>A07</v>
      </c>
      <c r="IT13" s="2" t="str">
        <f>'Gene Table'!D9</f>
        <v>hsa-miR-208b</v>
      </c>
      <c r="IU13" s="67" t="str">
        <f t="shared" si="0"/>
        <v/>
      </c>
      <c r="IV13" s="68" t="str">
        <f t="shared" si="1"/>
        <v/>
      </c>
    </row>
    <row r="14" ht="15" customHeight="1" spans="11:256">
      <c r="K14" s="2" t="str">
        <f>'Gene Table'!A10</f>
        <v>A08</v>
      </c>
      <c r="L14" s="2" t="str">
        <f>'Gene Table'!D10</f>
        <v>hsa-miR-21-5p</v>
      </c>
      <c r="M14" s="67" t="e">
        <f>IF(ISNUMBER(Results!G10),LOG(Results!G10,2),NA())</f>
        <v>#N/A</v>
      </c>
      <c r="N14" s="68" t="e">
        <f>IF(ISNUMBER(Results!H10),Results!H10,NA())</f>
        <v>#N/A</v>
      </c>
      <c r="O14" s="2" t="str">
        <f>Results!J10</f>
        <v>OKAY</v>
      </c>
      <c r="P14" s="69"/>
      <c r="Q14" s="48"/>
      <c r="R14" s="48"/>
      <c r="IS14" s="2" t="str">
        <f>'Gene Table'!A10</f>
        <v>A08</v>
      </c>
      <c r="IT14" s="2" t="str">
        <f>'Gene Table'!D10</f>
        <v>hsa-miR-21-5p</v>
      </c>
      <c r="IU14" s="67" t="str">
        <f t="shared" si="0"/>
        <v/>
      </c>
      <c r="IV14" s="68" t="str">
        <f t="shared" si="1"/>
        <v/>
      </c>
    </row>
    <row r="15" ht="15" customHeight="1" spans="11:256">
      <c r="K15" s="2" t="str">
        <f>'Gene Table'!A11</f>
        <v>A09</v>
      </c>
      <c r="L15" s="2" t="str">
        <f>'Gene Table'!D11</f>
        <v>hsa-miR-210</v>
      </c>
      <c r="M15" s="67" t="e">
        <f>IF(ISNUMBER(Results!G11),LOG(Results!G11,2),NA())</f>
        <v>#N/A</v>
      </c>
      <c r="N15" s="68" t="e">
        <f>IF(ISNUMBER(Results!H11),Results!H11,NA())</f>
        <v>#N/A</v>
      </c>
      <c r="O15" s="2" t="str">
        <f>Results!J11</f>
        <v>OKAY</v>
      </c>
      <c r="P15" s="48"/>
      <c r="Q15" s="48"/>
      <c r="R15" s="48"/>
      <c r="IS15" s="2" t="str">
        <f>'Gene Table'!A11</f>
        <v>A09</v>
      </c>
      <c r="IT15" s="2" t="str">
        <f>'Gene Table'!D11</f>
        <v>hsa-miR-210</v>
      </c>
      <c r="IU15" s="67" t="str">
        <f t="shared" si="0"/>
        <v/>
      </c>
      <c r="IV15" s="68" t="str">
        <f t="shared" si="1"/>
        <v/>
      </c>
    </row>
    <row r="16" ht="15" customHeight="1" spans="11:256">
      <c r="K16" s="2" t="str">
        <f>'Gene Table'!A12</f>
        <v>A10</v>
      </c>
      <c r="L16" s="2" t="str">
        <f>'Gene Table'!D12</f>
        <v>hsa-miR-24-3p</v>
      </c>
      <c r="M16" s="67" t="e">
        <f>IF(ISNUMBER(Results!G12),LOG(Results!G12,2),NA())</f>
        <v>#N/A</v>
      </c>
      <c r="N16" s="68" t="e">
        <f>IF(ISNUMBER(Results!H12),Results!H12,NA())</f>
        <v>#N/A</v>
      </c>
      <c r="O16" s="2" t="str">
        <f>Results!J12</f>
        <v>OKAY</v>
      </c>
      <c r="P16" s="48"/>
      <c r="Q16" s="48"/>
      <c r="R16" s="48"/>
      <c r="IS16" s="2" t="str">
        <f>'Gene Table'!A12</f>
        <v>A10</v>
      </c>
      <c r="IT16" s="2" t="str">
        <f>'Gene Table'!D12</f>
        <v>hsa-miR-24-3p</v>
      </c>
      <c r="IU16" s="67" t="str">
        <f t="shared" si="0"/>
        <v/>
      </c>
      <c r="IV16" s="68" t="str">
        <f t="shared" si="1"/>
        <v/>
      </c>
    </row>
    <row r="17" ht="15" customHeight="1" spans="11:256">
      <c r="K17" s="2" t="str">
        <f>'Gene Table'!A13</f>
        <v>A11</v>
      </c>
      <c r="L17" s="2" t="str">
        <f>'Gene Table'!D13</f>
        <v>hsa-miR-423-3p</v>
      </c>
      <c r="M17" s="67" t="e">
        <f>IF(ISNUMBER(Results!G13),LOG(Results!G13,2),NA())</f>
        <v>#N/A</v>
      </c>
      <c r="N17" s="68" t="e">
        <f>IF(ISNUMBER(Results!H13),Results!H13,NA())</f>
        <v>#N/A</v>
      </c>
      <c r="O17" s="2" t="str">
        <f>Results!J13</f>
        <v>OKAY</v>
      </c>
      <c r="P17" s="48"/>
      <c r="Q17" s="48"/>
      <c r="R17" s="48"/>
      <c r="IS17" s="2" t="str">
        <f>'Gene Table'!A13</f>
        <v>A11</v>
      </c>
      <c r="IT17" s="2" t="str">
        <f>'Gene Table'!D13</f>
        <v>hsa-miR-423-3p</v>
      </c>
      <c r="IU17" s="67" t="str">
        <f t="shared" si="0"/>
        <v/>
      </c>
      <c r="IV17" s="68" t="str">
        <f t="shared" si="1"/>
        <v/>
      </c>
    </row>
    <row r="18" ht="15" customHeight="1" spans="11:256">
      <c r="K18" s="2" t="str">
        <f>'Gene Table'!A14</f>
        <v>A12</v>
      </c>
      <c r="L18" s="2" t="str">
        <f>'Gene Table'!D14</f>
        <v>hsa-miR-126-3p</v>
      </c>
      <c r="M18" s="67" t="e">
        <f>IF(ISNUMBER(Results!G14),LOG(Results!G14,2),NA())</f>
        <v>#N/A</v>
      </c>
      <c r="N18" s="68" t="e">
        <f>IF(ISNUMBER(Results!H14),Results!H14,NA())</f>
        <v>#N/A</v>
      </c>
      <c r="O18" s="2" t="str">
        <f>Results!J14</f>
        <v>OKAY</v>
      </c>
      <c r="P18" s="48"/>
      <c r="Q18" s="48"/>
      <c r="R18" s="48"/>
      <c r="IS18" s="2" t="str">
        <f>'Gene Table'!A14</f>
        <v>A12</v>
      </c>
      <c r="IT18" s="2" t="str">
        <f>'Gene Table'!D14</f>
        <v>hsa-miR-126-3p</v>
      </c>
      <c r="IU18" s="67" t="str">
        <f t="shared" si="0"/>
        <v/>
      </c>
      <c r="IV18" s="68" t="str">
        <f t="shared" si="1"/>
        <v/>
      </c>
    </row>
    <row r="19" ht="15" customHeight="1" spans="11:256">
      <c r="K19" s="2" t="str">
        <f>'Gene Table'!A15</f>
        <v>B01</v>
      </c>
      <c r="L19" s="2" t="str">
        <f>'Gene Table'!D15</f>
        <v>hsa-miR-132-3p</v>
      </c>
      <c r="M19" s="67" t="e">
        <f>IF(ISNUMBER(Results!G15),LOG(Results!G15,2),NA())</f>
        <v>#N/A</v>
      </c>
      <c r="N19" s="68" t="e">
        <f>IF(ISNUMBER(Results!H15),Results!H15,NA())</f>
        <v>#N/A</v>
      </c>
      <c r="O19" s="2" t="str">
        <f>Results!J15</f>
        <v>OKAY</v>
      </c>
      <c r="P19" s="48"/>
      <c r="Q19" s="48"/>
      <c r="R19" s="48"/>
      <c r="IS19" s="2" t="str">
        <f>'Gene Table'!A15</f>
        <v>B01</v>
      </c>
      <c r="IT19" s="2" t="str">
        <f>'Gene Table'!D15</f>
        <v>hsa-miR-132-3p</v>
      </c>
      <c r="IU19" s="67" t="str">
        <f t="shared" si="0"/>
        <v/>
      </c>
      <c r="IV19" s="68" t="str">
        <f t="shared" si="1"/>
        <v/>
      </c>
    </row>
    <row r="20" ht="15" customHeight="1" spans="11:256">
      <c r="K20" s="2" t="str">
        <f>'Gene Table'!A16</f>
        <v>B02</v>
      </c>
      <c r="L20" s="2" t="str">
        <f>'Gene Table'!D16</f>
        <v>hsa-miR-134</v>
      </c>
      <c r="M20" s="67" t="e">
        <f>IF(ISNUMBER(Results!G16),LOG(Results!G16,2),NA())</f>
        <v>#N/A</v>
      </c>
      <c r="N20" s="68" t="e">
        <f>IF(ISNUMBER(Results!H16),Results!H16,NA())</f>
        <v>#N/A</v>
      </c>
      <c r="O20" s="2" t="str">
        <f>Results!J16</f>
        <v>OKAY</v>
      </c>
      <c r="P20" s="69"/>
      <c r="Q20" s="48"/>
      <c r="R20" s="48"/>
      <c r="IS20" s="2" t="str">
        <f>'Gene Table'!A16</f>
        <v>B02</v>
      </c>
      <c r="IT20" s="2" t="str">
        <f>'Gene Table'!D16</f>
        <v>hsa-miR-134</v>
      </c>
      <c r="IU20" s="67" t="str">
        <f t="shared" si="0"/>
        <v/>
      </c>
      <c r="IV20" s="68" t="str">
        <f t="shared" si="1"/>
        <v/>
      </c>
    </row>
    <row r="21" ht="15" customHeight="1" spans="11:256">
      <c r="K21" s="2" t="str">
        <f>'Gene Table'!A17</f>
        <v>B03</v>
      </c>
      <c r="L21" s="2" t="str">
        <f>'Gene Table'!D17</f>
        <v>hsa-miR-142-5p</v>
      </c>
      <c r="M21" s="67" t="e">
        <f>IF(ISNUMBER(Results!G17),LOG(Results!G17,2),NA())</f>
        <v>#N/A</v>
      </c>
      <c r="N21" s="68" t="e">
        <f>IF(ISNUMBER(Results!H17),Results!H17,NA())</f>
        <v>#N/A</v>
      </c>
      <c r="O21" s="2" t="str">
        <f>Results!J17</f>
        <v>OKAY</v>
      </c>
      <c r="P21" s="69"/>
      <c r="Q21" s="48"/>
      <c r="R21" s="48"/>
      <c r="IS21" s="2" t="str">
        <f>'Gene Table'!A17</f>
        <v>B03</v>
      </c>
      <c r="IT21" s="2" t="str">
        <f>'Gene Table'!D17</f>
        <v>hsa-miR-142-5p</v>
      </c>
      <c r="IU21" s="67" t="str">
        <f t="shared" si="0"/>
        <v/>
      </c>
      <c r="IV21" s="68" t="str">
        <f t="shared" si="1"/>
        <v/>
      </c>
    </row>
    <row r="22" ht="15" customHeight="1" spans="11:256">
      <c r="K22" s="2" t="str">
        <f>'Gene Table'!A18</f>
        <v>B04</v>
      </c>
      <c r="L22" s="2" t="str">
        <f>'Gene Table'!D18</f>
        <v>hsa-miR-185-5p</v>
      </c>
      <c r="M22" s="67" t="e">
        <f>IF(ISNUMBER(Results!G18),LOG(Results!G18,2),NA())</f>
        <v>#N/A</v>
      </c>
      <c r="N22" s="68" t="e">
        <f>IF(ISNUMBER(Results!H18),Results!H18,NA())</f>
        <v>#N/A</v>
      </c>
      <c r="O22" s="2" t="str">
        <f>Results!J18</f>
        <v>OKAY</v>
      </c>
      <c r="P22" s="48"/>
      <c r="Q22" s="48"/>
      <c r="R22" s="48"/>
      <c r="IS22" s="2" t="str">
        <f>'Gene Table'!A18</f>
        <v>B04</v>
      </c>
      <c r="IT22" s="2" t="str">
        <f>'Gene Table'!D18</f>
        <v>hsa-miR-185-5p</v>
      </c>
      <c r="IU22" s="67" t="str">
        <f t="shared" si="0"/>
        <v/>
      </c>
      <c r="IV22" s="68" t="str">
        <f t="shared" si="1"/>
        <v/>
      </c>
    </row>
    <row r="23" ht="15" customHeight="1" spans="11:256">
      <c r="K23" s="2" t="str">
        <f>'Gene Table'!A19</f>
        <v>B05</v>
      </c>
      <c r="L23" s="2" t="str">
        <f>'Gene Table'!D19</f>
        <v>hsa-miR-195-5p</v>
      </c>
      <c r="M23" s="67" t="e">
        <f>IF(ISNUMBER(Results!G19),LOG(Results!G19,2),NA())</f>
        <v>#N/A</v>
      </c>
      <c r="N23" s="68" t="e">
        <f>IF(ISNUMBER(Results!H19),Results!H19,NA())</f>
        <v>#N/A</v>
      </c>
      <c r="O23" s="2" t="str">
        <f>Results!J19</f>
        <v>OKAY</v>
      </c>
      <c r="P23" s="48"/>
      <c r="Q23" s="48"/>
      <c r="R23" s="48"/>
      <c r="IS23" s="2" t="str">
        <f>'Gene Table'!A19</f>
        <v>B05</v>
      </c>
      <c r="IT23" s="2" t="str">
        <f>'Gene Table'!D19</f>
        <v>hsa-miR-195-5p</v>
      </c>
      <c r="IU23" s="67" t="str">
        <f t="shared" si="0"/>
        <v/>
      </c>
      <c r="IV23" s="68" t="str">
        <f t="shared" si="1"/>
        <v/>
      </c>
    </row>
    <row r="24" ht="15" customHeight="1" spans="11:256">
      <c r="K24" s="2" t="str">
        <f>'Gene Table'!A20</f>
        <v>B06</v>
      </c>
      <c r="L24" s="2" t="str">
        <f>'Gene Table'!D20</f>
        <v>hsa-miR-221-3p</v>
      </c>
      <c r="M24" s="67" t="e">
        <f>IF(ISNUMBER(Results!G20),LOG(Results!G20,2),NA())</f>
        <v>#N/A</v>
      </c>
      <c r="N24" s="68" t="e">
        <f>IF(ISNUMBER(Results!H20),Results!H20,NA())</f>
        <v>#N/A</v>
      </c>
      <c r="O24" s="2" t="str">
        <f>Results!J20</f>
        <v>OKAY</v>
      </c>
      <c r="P24" s="48"/>
      <c r="Q24" s="48"/>
      <c r="R24" s="48"/>
      <c r="IS24" s="2" t="str">
        <f>'Gene Table'!A20</f>
        <v>B06</v>
      </c>
      <c r="IT24" s="2" t="str">
        <f>'Gene Table'!D20</f>
        <v>hsa-miR-221-3p</v>
      </c>
      <c r="IU24" s="67" t="str">
        <f t="shared" si="0"/>
        <v/>
      </c>
      <c r="IV24" s="68" t="str">
        <f t="shared" si="1"/>
        <v/>
      </c>
    </row>
    <row r="25" ht="15" customHeight="1" spans="11:256">
      <c r="K25" s="2" t="str">
        <f>'Gene Table'!A21</f>
        <v>B07</v>
      </c>
      <c r="L25" s="2" t="str">
        <f>'Gene Table'!D21</f>
        <v>hsa-miR-223-3p</v>
      </c>
      <c r="M25" s="67" t="e">
        <f>IF(ISNUMBER(Results!G21),LOG(Results!G21,2),NA())</f>
        <v>#N/A</v>
      </c>
      <c r="N25" s="68" t="e">
        <f>IF(ISNUMBER(Results!H21),Results!H21,NA())</f>
        <v>#N/A</v>
      </c>
      <c r="O25" s="2" t="str">
        <f>Results!J21</f>
        <v>OKAY</v>
      </c>
      <c r="P25" s="48"/>
      <c r="Q25" s="48"/>
      <c r="R25" s="48"/>
      <c r="IS25" s="2" t="str">
        <f>'Gene Table'!A21</f>
        <v>B07</v>
      </c>
      <c r="IT25" s="2" t="str">
        <f>'Gene Table'!D21</f>
        <v>hsa-miR-223-3p</v>
      </c>
      <c r="IU25" s="67" t="str">
        <f t="shared" si="0"/>
        <v/>
      </c>
      <c r="IV25" s="68" t="str">
        <f t="shared" si="1"/>
        <v/>
      </c>
    </row>
    <row r="26" ht="15" customHeight="1" spans="11:256">
      <c r="K26" s="2" t="str">
        <f>'Gene Table'!A22</f>
        <v>B08</v>
      </c>
      <c r="L26" s="2" t="str">
        <f>'Gene Table'!D22</f>
        <v>hsa-miR-296-5p</v>
      </c>
      <c r="M26" s="67" t="e">
        <f>IF(ISNUMBER(Results!G22),LOG(Results!G22,2),NA())</f>
        <v>#N/A</v>
      </c>
      <c r="N26" s="68" t="e">
        <f>IF(ISNUMBER(Results!H22),Results!H22,NA())</f>
        <v>#N/A</v>
      </c>
      <c r="O26" s="2" t="str">
        <f>Results!J22</f>
        <v>OKAY</v>
      </c>
      <c r="P26" s="48"/>
      <c r="Q26" s="48"/>
      <c r="R26" s="48"/>
      <c r="IS26" s="2" t="str">
        <f>'Gene Table'!A22</f>
        <v>B08</v>
      </c>
      <c r="IT26" s="2" t="str">
        <f>'Gene Table'!D22</f>
        <v>hsa-miR-296-5p</v>
      </c>
      <c r="IU26" s="67" t="str">
        <f t="shared" ref="IU26:IU38" si="2">IF(ISNUMBER(M26),M26,"")</f>
        <v/>
      </c>
      <c r="IV26" s="68" t="str">
        <f t="shared" ref="IV26:IV38" si="3">IF(ISNUMBER(N26),N26,"")</f>
        <v/>
      </c>
    </row>
    <row r="27" ht="15" customHeight="1" spans="11:256">
      <c r="K27" s="2" t="str">
        <f>'Gene Table'!A23</f>
        <v>B09</v>
      </c>
      <c r="L27" s="2" t="str">
        <f>'Gene Table'!D23</f>
        <v>hsa-miR-335-5p</v>
      </c>
      <c r="M27" s="67" t="e">
        <f>IF(ISNUMBER(Results!G23),LOG(Results!G23,2),NA())</f>
        <v>#N/A</v>
      </c>
      <c r="N27" s="68" t="e">
        <f>IF(ISNUMBER(Results!H23),Results!H23,NA())</f>
        <v>#N/A</v>
      </c>
      <c r="O27" s="2" t="str">
        <f>Results!J23</f>
        <v>OKAY</v>
      </c>
      <c r="P27" s="48"/>
      <c r="Q27" s="48"/>
      <c r="R27" s="48"/>
      <c r="IS27" s="2" t="str">
        <f>'Gene Table'!A23</f>
        <v>B09</v>
      </c>
      <c r="IT27" s="2" t="str">
        <f>'Gene Table'!D23</f>
        <v>hsa-miR-335-5p</v>
      </c>
      <c r="IU27" s="67" t="str">
        <f t="shared" si="2"/>
        <v/>
      </c>
      <c r="IV27" s="68" t="str">
        <f t="shared" si="3"/>
        <v/>
      </c>
    </row>
    <row r="28" ht="15" customHeight="1" spans="11:256">
      <c r="K28" s="2" t="str">
        <f>'Gene Table'!A24</f>
        <v>B10</v>
      </c>
      <c r="L28" s="2" t="str">
        <f>'Gene Table'!D24</f>
        <v>hsa-miR-34a-5p</v>
      </c>
      <c r="M28" s="67" t="e">
        <f>IF(ISNUMBER(Results!G24),LOG(Results!G24,2),NA())</f>
        <v>#N/A</v>
      </c>
      <c r="N28" s="68" t="e">
        <f>IF(ISNUMBER(Results!H24),Results!H24,NA())</f>
        <v>#N/A</v>
      </c>
      <c r="O28" s="2" t="str">
        <f>Results!J24</f>
        <v>OKAY</v>
      </c>
      <c r="P28" s="48"/>
      <c r="Q28" s="48"/>
      <c r="R28" s="48"/>
      <c r="IS28" s="2" t="str">
        <f>'Gene Table'!A24</f>
        <v>B10</v>
      </c>
      <c r="IT28" s="2" t="str">
        <f>'Gene Table'!D24</f>
        <v>hsa-miR-34a-5p</v>
      </c>
      <c r="IU28" s="67" t="str">
        <f t="shared" si="2"/>
        <v/>
      </c>
      <c r="IV28" s="68" t="str">
        <f t="shared" si="3"/>
        <v/>
      </c>
    </row>
    <row r="29" ht="15" customHeight="1" spans="11:256">
      <c r="K29" s="2" t="str">
        <f>'Gene Table'!A25</f>
        <v>B11</v>
      </c>
      <c r="L29" s="2" t="str">
        <f>'Gene Table'!D25</f>
        <v>hsa-miR-93-5p</v>
      </c>
      <c r="M29" s="67" t="e">
        <f>IF(ISNUMBER(Results!G25),LOG(Results!G25,2),NA())</f>
        <v>#N/A</v>
      </c>
      <c r="N29" s="68" t="e">
        <f>IF(ISNUMBER(Results!H25),Results!H25,NA())</f>
        <v>#N/A</v>
      </c>
      <c r="O29" s="2" t="str">
        <f>Results!J25</f>
        <v>OKAY</v>
      </c>
      <c r="P29" s="48"/>
      <c r="Q29" s="48"/>
      <c r="R29" s="48"/>
      <c r="IS29" s="2" t="str">
        <f>'Gene Table'!A25</f>
        <v>B11</v>
      </c>
      <c r="IT29" s="2" t="str">
        <f>'Gene Table'!D25</f>
        <v>hsa-miR-93-5p</v>
      </c>
      <c r="IU29" s="67" t="str">
        <f t="shared" si="2"/>
        <v/>
      </c>
      <c r="IV29" s="68" t="str">
        <f t="shared" si="3"/>
        <v/>
      </c>
    </row>
    <row r="30" ht="15" customHeight="1" spans="11:256">
      <c r="K30" s="2" t="str">
        <f>'Gene Table'!A26</f>
        <v>B12</v>
      </c>
      <c r="L30" s="2" t="str">
        <f>'Gene Table'!D26</f>
        <v>hsa-miR-452-5p</v>
      </c>
      <c r="M30" s="67" t="e">
        <f>IF(ISNUMBER(Results!G26),LOG(Results!G26,2),NA())</f>
        <v>#N/A</v>
      </c>
      <c r="N30" s="68" t="e">
        <f>IF(ISNUMBER(Results!H26),Results!H26,NA())</f>
        <v>#N/A</v>
      </c>
      <c r="O30" s="2" t="str">
        <f>Results!J26</f>
        <v>OKAY</v>
      </c>
      <c r="P30" s="48"/>
      <c r="Q30" s="48"/>
      <c r="R30" s="48"/>
      <c r="IS30" s="2" t="str">
        <f>'Gene Table'!A26</f>
        <v>B12</v>
      </c>
      <c r="IT30" s="2" t="str">
        <f>'Gene Table'!D26</f>
        <v>hsa-miR-452-5p</v>
      </c>
      <c r="IU30" s="67" t="str">
        <f t="shared" si="2"/>
        <v/>
      </c>
      <c r="IV30" s="68" t="str">
        <f t="shared" si="3"/>
        <v/>
      </c>
    </row>
    <row r="31" ht="15" customHeight="1" spans="11:256">
      <c r="K31" s="2" t="str">
        <f>'Gene Table'!A27</f>
        <v>C01</v>
      </c>
      <c r="L31" s="2" t="str">
        <f>'Gene Table'!D27</f>
        <v>hsa-miR-99a-5p</v>
      </c>
      <c r="M31" s="67" t="e">
        <f>IF(ISNUMBER(Results!G27),LOG(Results!G27,2),NA())</f>
        <v>#N/A</v>
      </c>
      <c r="N31" s="68" t="e">
        <f>IF(ISNUMBER(Results!H27),Results!H27,NA())</f>
        <v>#N/A</v>
      </c>
      <c r="O31" s="2" t="str">
        <f>Results!J27</f>
        <v>OKAY</v>
      </c>
      <c r="P31" s="48"/>
      <c r="Q31" s="48"/>
      <c r="R31" s="48"/>
      <c r="IS31" s="2" t="str">
        <f>'Gene Table'!A27</f>
        <v>C01</v>
      </c>
      <c r="IT31" s="2" t="str">
        <f>'Gene Table'!D27</f>
        <v>hsa-miR-99a-5p</v>
      </c>
      <c r="IU31" s="67" t="str">
        <f t="shared" si="2"/>
        <v/>
      </c>
      <c r="IV31" s="68" t="str">
        <f t="shared" si="3"/>
        <v/>
      </c>
    </row>
    <row r="32" ht="15" customHeight="1" spans="11:256">
      <c r="K32" s="2" t="str">
        <f>'Gene Table'!A28</f>
        <v>C02</v>
      </c>
      <c r="L32" s="2" t="str">
        <f>'Gene Table'!D28</f>
        <v>hsa-miR-602</v>
      </c>
      <c r="M32" s="67" t="e">
        <f>IF(ISNUMBER(Results!G28),LOG(Results!G28,2),NA())</f>
        <v>#N/A</v>
      </c>
      <c r="N32" s="68" t="e">
        <f>IF(ISNUMBER(Results!H28),Results!H28,NA())</f>
        <v>#N/A</v>
      </c>
      <c r="O32" s="2" t="str">
        <f>Results!J28</f>
        <v>OKAY</v>
      </c>
      <c r="P32" s="48"/>
      <c r="Q32" s="48"/>
      <c r="R32" s="48"/>
      <c r="IS32" s="2" t="str">
        <f>'Gene Table'!A28</f>
        <v>C02</v>
      </c>
      <c r="IT32" s="2" t="str">
        <f>'Gene Table'!D28</f>
        <v>hsa-miR-602</v>
      </c>
      <c r="IU32" s="67" t="str">
        <f t="shared" si="2"/>
        <v/>
      </c>
      <c r="IV32" s="68" t="str">
        <f t="shared" si="3"/>
        <v/>
      </c>
    </row>
    <row r="33" ht="15" customHeight="1" spans="11:256">
      <c r="K33" s="2" t="str">
        <f>'Gene Table'!A29</f>
        <v>C03</v>
      </c>
      <c r="L33" s="2" t="str">
        <f>'Gene Table'!D29</f>
        <v>hsa-miR-130a-3p</v>
      </c>
      <c r="M33" s="67" t="e">
        <f>IF(ISNUMBER(Results!G29),LOG(Results!G29,2),NA())</f>
        <v>#N/A</v>
      </c>
      <c r="N33" s="68" t="e">
        <f>IF(ISNUMBER(Results!H29),Results!H29,NA())</f>
        <v>#N/A</v>
      </c>
      <c r="O33" s="2" t="str">
        <f>Results!J29</f>
        <v>OKAY</v>
      </c>
      <c r="P33" s="48"/>
      <c r="Q33" s="48"/>
      <c r="R33" s="48"/>
      <c r="IS33" s="2" t="str">
        <f>'Gene Table'!A29</f>
        <v>C03</v>
      </c>
      <c r="IT33" s="2" t="str">
        <f>'Gene Table'!D29</f>
        <v>hsa-miR-130a-3p</v>
      </c>
      <c r="IU33" s="67" t="str">
        <f t="shared" si="2"/>
        <v/>
      </c>
      <c r="IV33" s="68" t="str">
        <f t="shared" si="3"/>
        <v/>
      </c>
    </row>
    <row r="34" ht="15" customHeight="1" spans="11:256">
      <c r="K34" s="2" t="str">
        <f>'Gene Table'!A30</f>
        <v>C04</v>
      </c>
      <c r="L34" s="2" t="str">
        <f>'Gene Table'!D30</f>
        <v>hsa-miR-30a-5p</v>
      </c>
      <c r="M34" s="67" t="e">
        <f>IF(ISNUMBER(Results!G30),LOG(Results!G30,2),NA())</f>
        <v>#N/A</v>
      </c>
      <c r="N34" s="68" t="e">
        <f>IF(ISNUMBER(Results!H30),Results!H30,NA())</f>
        <v>#N/A</v>
      </c>
      <c r="O34" s="2" t="str">
        <f>Results!J30</f>
        <v>OKAY</v>
      </c>
      <c r="P34" s="48"/>
      <c r="Q34" s="48"/>
      <c r="R34" s="48"/>
      <c r="IS34" s="2" t="str">
        <f>'Gene Table'!A30</f>
        <v>C04</v>
      </c>
      <c r="IT34" s="2" t="str">
        <f>'Gene Table'!D30</f>
        <v>hsa-miR-30a-5p</v>
      </c>
      <c r="IU34" s="67" t="str">
        <f t="shared" si="2"/>
        <v/>
      </c>
      <c r="IV34" s="68" t="str">
        <f t="shared" si="3"/>
        <v/>
      </c>
    </row>
    <row r="35" ht="15" customHeight="1" spans="11:256">
      <c r="K35" s="2" t="str">
        <f>'Gene Table'!A31</f>
        <v>C05</v>
      </c>
      <c r="L35" s="2" t="str">
        <f>'Gene Table'!D31</f>
        <v>hsa-miR-638</v>
      </c>
      <c r="M35" s="67" t="e">
        <f>IF(ISNUMBER(Results!G31),LOG(Results!G31,2),NA())</f>
        <v>#N/A</v>
      </c>
      <c r="N35" s="68" t="e">
        <f>IF(ISNUMBER(Results!H31),Results!H31,NA())</f>
        <v>#N/A</v>
      </c>
      <c r="O35" s="2" t="str">
        <f>Results!J31</f>
        <v>OKAY</v>
      </c>
      <c r="P35" s="48"/>
      <c r="Q35" s="48"/>
      <c r="R35" s="48"/>
      <c r="IS35" s="2" t="str">
        <f>'Gene Table'!A31</f>
        <v>C05</v>
      </c>
      <c r="IT35" s="2" t="str">
        <f>'Gene Table'!D31</f>
        <v>hsa-miR-638</v>
      </c>
      <c r="IU35" s="67" t="str">
        <f t="shared" si="2"/>
        <v/>
      </c>
      <c r="IV35" s="68" t="str">
        <f t="shared" si="3"/>
        <v/>
      </c>
    </row>
    <row r="36" ht="15" customHeight="1" spans="11:256">
      <c r="K36" s="2" t="str">
        <f>'Gene Table'!A32</f>
        <v>C06</v>
      </c>
      <c r="L36" s="2" t="str">
        <f>'Gene Table'!D32</f>
        <v>hsa-miR-612</v>
      </c>
      <c r="M36" s="67" t="e">
        <f>IF(ISNUMBER(Results!G32),LOG(Results!G32,2),NA())</f>
        <v>#N/A</v>
      </c>
      <c r="N36" s="68" t="e">
        <f>IF(ISNUMBER(Results!H32),Results!H32,NA())</f>
        <v>#N/A</v>
      </c>
      <c r="O36" s="2" t="str">
        <f>Results!J32</f>
        <v>OKAY</v>
      </c>
      <c r="P36" s="48"/>
      <c r="Q36" s="48"/>
      <c r="R36" s="48"/>
      <c r="IS36" s="2" t="str">
        <f>'Gene Table'!A32</f>
        <v>C06</v>
      </c>
      <c r="IT36" s="2" t="str">
        <f>'Gene Table'!D32</f>
        <v>hsa-miR-612</v>
      </c>
      <c r="IU36" s="67" t="str">
        <f t="shared" si="2"/>
        <v/>
      </c>
      <c r="IV36" s="68" t="str">
        <f t="shared" si="3"/>
        <v/>
      </c>
    </row>
    <row r="37" ht="15" customHeight="1" spans="11:256">
      <c r="K37" s="2" t="str">
        <f>'Gene Table'!A33</f>
        <v>C07</v>
      </c>
      <c r="L37" s="2" t="str">
        <f>'Gene Table'!D33</f>
        <v>hsa-miR-379-5p</v>
      </c>
      <c r="M37" s="67" t="e">
        <f>IF(ISNUMBER(Results!G33),LOG(Results!G33,2),NA())</f>
        <v>#N/A</v>
      </c>
      <c r="N37" s="68" t="e">
        <f>IF(ISNUMBER(Results!H33),Results!H33,NA())</f>
        <v>#N/A</v>
      </c>
      <c r="O37" s="2" t="str">
        <f>Results!J33</f>
        <v>OKAY</v>
      </c>
      <c r="P37" s="48"/>
      <c r="Q37" s="48"/>
      <c r="R37" s="48"/>
      <c r="IS37" s="2" t="str">
        <f>'Gene Table'!A33</f>
        <v>C07</v>
      </c>
      <c r="IT37" s="2" t="str">
        <f>'Gene Table'!D33</f>
        <v>hsa-miR-379-5p</v>
      </c>
      <c r="IU37" s="67" t="str">
        <f t="shared" si="2"/>
        <v/>
      </c>
      <c r="IV37" s="68" t="str">
        <f t="shared" si="3"/>
        <v/>
      </c>
    </row>
    <row r="38" ht="15" customHeight="1" spans="11:256">
      <c r="K38" s="2" t="str">
        <f>'Gene Table'!A34</f>
        <v>C08</v>
      </c>
      <c r="L38" s="2" t="str">
        <f>'Gene Table'!D34</f>
        <v>hsa-miR-325</v>
      </c>
      <c r="M38" s="67" t="e">
        <f>IF(ISNUMBER(Results!G34),LOG(Results!G34,2),NA())</f>
        <v>#N/A</v>
      </c>
      <c r="N38" s="68" t="e">
        <f>IF(ISNUMBER(Results!H34),Results!H34,NA())</f>
        <v>#N/A</v>
      </c>
      <c r="O38" s="2" t="str">
        <f>Results!J34</f>
        <v>OKAY</v>
      </c>
      <c r="P38" s="48"/>
      <c r="Q38" s="48"/>
      <c r="R38" s="48"/>
      <c r="IS38" s="2" t="str">
        <f>'Gene Table'!A34</f>
        <v>C08</v>
      </c>
      <c r="IT38" s="2" t="str">
        <f>'Gene Table'!D34</f>
        <v>hsa-miR-325</v>
      </c>
      <c r="IU38" s="67" t="str">
        <f t="shared" si="2"/>
        <v/>
      </c>
      <c r="IV38" s="68" t="str">
        <f t="shared" si="3"/>
        <v/>
      </c>
    </row>
    <row r="39" ht="15" customHeight="1" spans="11:256">
      <c r="K39" s="2" t="str">
        <f>'Gene Table'!A35</f>
        <v>C09</v>
      </c>
      <c r="L39" s="2" t="str">
        <f>'Gene Table'!D35</f>
        <v>hsa-miR-513a-5p</v>
      </c>
      <c r="M39" s="67" t="e">
        <f>IF(ISNUMBER(Results!G35),LOG(Results!G35,2),NA())</f>
        <v>#N/A</v>
      </c>
      <c r="N39" s="68" t="e">
        <f>IF(ISNUMBER(Results!H35),Results!H35,NA())</f>
        <v>#N/A</v>
      </c>
      <c r="O39" s="2" t="str">
        <f>Results!J35</f>
        <v>OKAY</v>
      </c>
      <c r="P39" s="48"/>
      <c r="Q39" s="48"/>
      <c r="R39" s="48"/>
      <c r="IS39" s="2" t="str">
        <f>'Gene Table'!A35</f>
        <v>C09</v>
      </c>
      <c r="IT39" s="2" t="str">
        <f>'Gene Table'!D35</f>
        <v>hsa-miR-513a-5p</v>
      </c>
      <c r="IU39" s="67" t="str">
        <f t="shared" ref="IU39:IU50" si="4">IF(ISNUMBER(M39),M39,"")</f>
        <v/>
      </c>
      <c r="IV39" s="68" t="str">
        <f t="shared" ref="IV39:IV50" si="5">IF(ISNUMBER(N39),N39,"")</f>
        <v/>
      </c>
    </row>
    <row r="40" ht="15" customHeight="1" spans="11:256">
      <c r="K40" s="2" t="str">
        <f>'Gene Table'!A36</f>
        <v>C10</v>
      </c>
      <c r="L40" s="2" t="str">
        <f>'Gene Table'!D36</f>
        <v>hsa-miR-203</v>
      </c>
      <c r="M40" s="67" t="e">
        <f>IF(ISNUMBER(Results!G36),LOG(Results!G36,2),NA())</f>
        <v>#N/A</v>
      </c>
      <c r="N40" s="68" t="e">
        <f>IF(ISNUMBER(Results!H36),Results!H36,NA())</f>
        <v>#N/A</v>
      </c>
      <c r="O40" s="2" t="str">
        <f>Results!J36</f>
        <v>OKAY</v>
      </c>
      <c r="P40" s="48"/>
      <c r="Q40" s="48"/>
      <c r="R40" s="48"/>
      <c r="IS40" s="2" t="str">
        <f>'Gene Table'!A36</f>
        <v>C10</v>
      </c>
      <c r="IT40" s="2" t="str">
        <f>'Gene Table'!D36</f>
        <v>hsa-miR-203</v>
      </c>
      <c r="IU40" s="67" t="str">
        <f t="shared" si="4"/>
        <v/>
      </c>
      <c r="IV40" s="68" t="str">
        <f t="shared" si="5"/>
        <v/>
      </c>
    </row>
    <row r="41" ht="15" customHeight="1" spans="11:256">
      <c r="K41" s="2" t="str">
        <f>'Gene Table'!A37</f>
        <v>C11</v>
      </c>
      <c r="L41" s="2" t="str">
        <f>'Gene Table'!D37</f>
        <v>hsa-miR-365a-3p</v>
      </c>
      <c r="M41" s="67" t="e">
        <f>IF(ISNUMBER(Results!G37),LOG(Results!G37,2),NA())</f>
        <v>#N/A</v>
      </c>
      <c r="N41" s="68" t="e">
        <f>IF(ISNUMBER(Results!H37),Results!H37,NA())</f>
        <v>#N/A</v>
      </c>
      <c r="O41" s="2" t="str">
        <f>Results!J37</f>
        <v>OKAY</v>
      </c>
      <c r="P41" s="48"/>
      <c r="Q41" s="48"/>
      <c r="R41" s="48"/>
      <c r="IS41" s="2" t="str">
        <f>'Gene Table'!A37</f>
        <v>C11</v>
      </c>
      <c r="IT41" s="2" t="str">
        <f>'Gene Table'!D37</f>
        <v>hsa-miR-365a-3p</v>
      </c>
      <c r="IU41" s="67" t="str">
        <f t="shared" si="4"/>
        <v/>
      </c>
      <c r="IV41" s="68" t="str">
        <f t="shared" si="5"/>
        <v/>
      </c>
    </row>
    <row r="42" ht="15" customHeight="1" spans="11:256">
      <c r="K42" s="2" t="str">
        <f>'Gene Table'!A38</f>
        <v>C12</v>
      </c>
      <c r="L42" s="2" t="str">
        <f>'Gene Table'!D38</f>
        <v>hsa-miR-222-3p</v>
      </c>
      <c r="M42" s="67" t="e">
        <f>IF(ISNUMBER(Results!G38),LOG(Results!G38,2),NA())</f>
        <v>#N/A</v>
      </c>
      <c r="N42" s="68" t="e">
        <f>IF(ISNUMBER(Results!H38),Results!H38,NA())</f>
        <v>#N/A</v>
      </c>
      <c r="O42" s="2" t="str">
        <f>Results!J38</f>
        <v>OKAY</v>
      </c>
      <c r="P42" s="48"/>
      <c r="Q42" s="48"/>
      <c r="R42" s="48"/>
      <c r="IS42" s="2" t="str">
        <f>'Gene Table'!A38</f>
        <v>C12</v>
      </c>
      <c r="IT42" s="2" t="str">
        <f>'Gene Table'!D38</f>
        <v>hsa-miR-222-3p</v>
      </c>
      <c r="IU42" s="67" t="str">
        <f t="shared" si="4"/>
        <v/>
      </c>
      <c r="IV42" s="68" t="str">
        <f t="shared" si="5"/>
        <v/>
      </c>
    </row>
    <row r="43" ht="15" customHeight="1" spans="11:256">
      <c r="K43" s="2" t="str">
        <f>'Gene Table'!A39</f>
        <v>D01</v>
      </c>
      <c r="L43" s="2" t="str">
        <f>'Gene Table'!D39</f>
        <v>hsa-miR-381</v>
      </c>
      <c r="M43" s="67" t="e">
        <f>IF(ISNUMBER(Results!G39),LOG(Results!G39,2),NA())</f>
        <v>#N/A</v>
      </c>
      <c r="N43" s="68" t="e">
        <f>IF(ISNUMBER(Results!H39),Results!H39,NA())</f>
        <v>#N/A</v>
      </c>
      <c r="O43" s="2" t="str">
        <f>Results!J39</f>
        <v>OKAY</v>
      </c>
      <c r="P43" s="48"/>
      <c r="Q43" s="48"/>
      <c r="R43" s="48"/>
      <c r="IS43" s="2" t="str">
        <f>'Gene Table'!A39</f>
        <v>D01</v>
      </c>
      <c r="IT43" s="2" t="str">
        <f>'Gene Table'!D39</f>
        <v>hsa-miR-381</v>
      </c>
      <c r="IU43" s="67" t="str">
        <f t="shared" si="4"/>
        <v/>
      </c>
      <c r="IV43" s="68" t="str">
        <f t="shared" si="5"/>
        <v/>
      </c>
    </row>
    <row r="44" ht="15" customHeight="1" spans="11:256">
      <c r="K44" s="2" t="str">
        <f>'Gene Table'!A40</f>
        <v>D02</v>
      </c>
      <c r="L44" s="2" t="str">
        <f>'Gene Table'!D40</f>
        <v>hsa-miR-495</v>
      </c>
      <c r="M44" s="67" t="e">
        <f>IF(ISNUMBER(Results!G40),LOG(Results!G40,2),NA())</f>
        <v>#N/A</v>
      </c>
      <c r="N44" s="68" t="e">
        <f>IF(ISNUMBER(Results!H40),Results!H40,NA())</f>
        <v>#N/A</v>
      </c>
      <c r="O44" s="2" t="str">
        <f>Results!J40</f>
        <v>OKAY</v>
      </c>
      <c r="P44" s="48"/>
      <c r="Q44" s="48"/>
      <c r="R44" s="48"/>
      <c r="IS44" s="2" t="str">
        <f>'Gene Table'!A40</f>
        <v>D02</v>
      </c>
      <c r="IT44" s="2" t="str">
        <f>'Gene Table'!D40</f>
        <v>hsa-miR-495</v>
      </c>
      <c r="IU44" s="67" t="str">
        <f t="shared" si="4"/>
        <v/>
      </c>
      <c r="IV44" s="68" t="str">
        <f t="shared" si="5"/>
        <v/>
      </c>
    </row>
    <row r="45" ht="15" customHeight="1" spans="11:256">
      <c r="K45" s="2" t="str">
        <f>'Gene Table'!A41</f>
        <v>D03</v>
      </c>
      <c r="L45" s="2" t="str">
        <f>'Gene Table'!D41</f>
        <v>hsa-miR-299-5p</v>
      </c>
      <c r="M45" s="67" t="e">
        <f>IF(ISNUMBER(Results!G41),LOG(Results!G41,2),NA())</f>
        <v>#N/A</v>
      </c>
      <c r="N45" s="68" t="e">
        <f>IF(ISNUMBER(Results!H41),Results!H41,NA())</f>
        <v>#N/A</v>
      </c>
      <c r="O45" s="2" t="str">
        <f>Results!J41</f>
        <v>OKAY</v>
      </c>
      <c r="P45" s="48"/>
      <c r="Q45" s="48"/>
      <c r="R45" s="48"/>
      <c r="IS45" s="2" t="str">
        <f>'Gene Table'!A41</f>
        <v>D03</v>
      </c>
      <c r="IT45" s="2" t="str">
        <f>'Gene Table'!D41</f>
        <v>hsa-miR-299-5p</v>
      </c>
      <c r="IU45" s="67" t="str">
        <f t="shared" si="4"/>
        <v/>
      </c>
      <c r="IV45" s="68" t="str">
        <f t="shared" si="5"/>
        <v/>
      </c>
    </row>
    <row r="46" ht="15" customHeight="1" spans="11:256">
      <c r="K46" s="2" t="str">
        <f>'Gene Table'!A42</f>
        <v>D04</v>
      </c>
      <c r="L46" s="2" t="str">
        <f>'Gene Table'!D42</f>
        <v>hsa-miR-155-5p</v>
      </c>
      <c r="M46" s="67" t="e">
        <f>IF(ISNUMBER(Results!G42),LOG(Results!G42,2),NA())</f>
        <v>#N/A</v>
      </c>
      <c r="N46" s="68" t="e">
        <f>IF(ISNUMBER(Results!H42),Results!H42,NA())</f>
        <v>#N/A</v>
      </c>
      <c r="O46" s="2" t="str">
        <f>Results!J42</f>
        <v>OKAY</v>
      </c>
      <c r="P46" s="48"/>
      <c r="Q46" s="48"/>
      <c r="R46" s="48"/>
      <c r="IS46" s="2" t="str">
        <f>'Gene Table'!A42</f>
        <v>D04</v>
      </c>
      <c r="IT46" s="2" t="str">
        <f>'Gene Table'!D42</f>
        <v>hsa-miR-155-5p</v>
      </c>
      <c r="IU46" s="67" t="str">
        <f t="shared" si="4"/>
        <v/>
      </c>
      <c r="IV46" s="68" t="str">
        <f t="shared" si="5"/>
        <v/>
      </c>
    </row>
    <row r="47" ht="15" customHeight="1" spans="11:256">
      <c r="K47" s="2" t="str">
        <f>'Gene Table'!A43</f>
        <v>D05</v>
      </c>
      <c r="L47" s="2" t="str">
        <f>'Gene Table'!D43</f>
        <v>hsa-miR-608</v>
      </c>
      <c r="M47" s="67" t="e">
        <f>IF(ISNUMBER(Results!G43),LOG(Results!G43,2),NA())</f>
        <v>#N/A</v>
      </c>
      <c r="N47" s="68" t="e">
        <f>IF(ISNUMBER(Results!H43),Results!H43,NA())</f>
        <v>#N/A</v>
      </c>
      <c r="O47" s="2" t="str">
        <f>Results!J43</f>
        <v>OKAY</v>
      </c>
      <c r="P47" s="48"/>
      <c r="Q47" s="48"/>
      <c r="R47" s="48"/>
      <c r="IS47" s="2" t="str">
        <f>'Gene Table'!A43</f>
        <v>D05</v>
      </c>
      <c r="IT47" s="2" t="str">
        <f>'Gene Table'!D43</f>
        <v>hsa-miR-608</v>
      </c>
      <c r="IU47" s="67" t="str">
        <f t="shared" si="4"/>
        <v/>
      </c>
      <c r="IV47" s="68" t="str">
        <f t="shared" si="5"/>
        <v/>
      </c>
    </row>
    <row r="48" ht="15" customHeight="1" spans="11:256">
      <c r="K48" s="2" t="str">
        <f>'Gene Table'!A44</f>
        <v>D06</v>
      </c>
      <c r="L48" s="2" t="str">
        <f>'Gene Table'!D44</f>
        <v>hsa-miR-362-5p</v>
      </c>
      <c r="M48" s="67" t="e">
        <f>IF(ISNUMBER(Results!G44),LOG(Results!G44,2),NA())</f>
        <v>#N/A</v>
      </c>
      <c r="N48" s="68" t="e">
        <f>IF(ISNUMBER(Results!H44),Results!H44,NA())</f>
        <v>#N/A</v>
      </c>
      <c r="O48" s="2" t="str">
        <f>Results!J44</f>
        <v>OKAY</v>
      </c>
      <c r="P48" s="48"/>
      <c r="Q48" s="48"/>
      <c r="R48" s="48"/>
      <c r="IS48" s="2" t="str">
        <f>'Gene Table'!A44</f>
        <v>D06</v>
      </c>
      <c r="IT48" s="2" t="str">
        <f>'Gene Table'!D44</f>
        <v>hsa-miR-362-5p</v>
      </c>
      <c r="IU48" s="67" t="str">
        <f t="shared" si="4"/>
        <v/>
      </c>
      <c r="IV48" s="68" t="str">
        <f t="shared" si="5"/>
        <v/>
      </c>
    </row>
    <row r="49" ht="15" customHeight="1" spans="11:256">
      <c r="K49" s="2" t="str">
        <f>'Gene Table'!A45</f>
        <v>D07</v>
      </c>
      <c r="L49" s="2" t="str">
        <f>'Gene Table'!D45</f>
        <v>hsa-miR-642a-5p</v>
      </c>
      <c r="M49" s="67" t="e">
        <f>IF(ISNUMBER(Results!G45),LOG(Results!G45,2),NA())</f>
        <v>#N/A</v>
      </c>
      <c r="N49" s="68" t="e">
        <f>IF(ISNUMBER(Results!H45),Results!H45,NA())</f>
        <v>#N/A</v>
      </c>
      <c r="O49" s="2" t="str">
        <f>Results!J45</f>
        <v>OKAY</v>
      </c>
      <c r="P49" s="48"/>
      <c r="Q49" s="48"/>
      <c r="R49" s="48"/>
      <c r="IS49" s="2" t="str">
        <f>'Gene Table'!A45</f>
        <v>D07</v>
      </c>
      <c r="IT49" s="2" t="str">
        <f>'Gene Table'!D45</f>
        <v>hsa-miR-642a-5p</v>
      </c>
      <c r="IU49" s="67" t="str">
        <f t="shared" si="4"/>
        <v/>
      </c>
      <c r="IV49" s="68" t="str">
        <f t="shared" si="5"/>
        <v/>
      </c>
    </row>
    <row r="50" ht="15" customHeight="1" spans="11:256">
      <c r="K50" s="2" t="str">
        <f>'Gene Table'!A46</f>
        <v>D08</v>
      </c>
      <c r="L50" s="2" t="str">
        <f>'Gene Table'!D46</f>
        <v>hsa-miR-127-5p</v>
      </c>
      <c r="M50" s="67" t="e">
        <f>IF(ISNUMBER(Results!G46),LOG(Results!G46,2),NA())</f>
        <v>#N/A</v>
      </c>
      <c r="N50" s="68" t="e">
        <f>IF(ISNUMBER(Results!H46),Results!H46,NA())</f>
        <v>#N/A</v>
      </c>
      <c r="O50" s="2" t="str">
        <f>Results!J46</f>
        <v>OKAY</v>
      </c>
      <c r="P50" s="48"/>
      <c r="Q50" s="48"/>
      <c r="R50" s="48"/>
      <c r="IS50" s="2" t="str">
        <f>'Gene Table'!A46</f>
        <v>D08</v>
      </c>
      <c r="IT50" s="2" t="str">
        <f>'Gene Table'!D46</f>
        <v>hsa-miR-127-5p</v>
      </c>
      <c r="IU50" s="67" t="str">
        <f t="shared" si="4"/>
        <v/>
      </c>
      <c r="IV50" s="68" t="str">
        <f t="shared" si="5"/>
        <v/>
      </c>
    </row>
    <row r="51" ht="15" customHeight="1" spans="11:256">
      <c r="K51" s="2" t="str">
        <f>'Gene Table'!A47</f>
        <v>D09</v>
      </c>
      <c r="L51" s="2" t="str">
        <f>'Gene Table'!D47</f>
        <v>hsa-miR-369-5p</v>
      </c>
      <c r="M51" s="67" t="e">
        <f>IF(ISNUMBER(Results!G47),LOG(Results!G47,2),NA())</f>
        <v>#N/A</v>
      </c>
      <c r="N51" s="68" t="e">
        <f>IF(ISNUMBER(Results!H47),Results!H47,NA())</f>
        <v>#N/A</v>
      </c>
      <c r="O51" s="2" t="str">
        <f>Results!J47</f>
        <v>OKAY</v>
      </c>
      <c r="P51" s="48"/>
      <c r="Q51" s="48"/>
      <c r="R51" s="48"/>
      <c r="IS51" s="2" t="str">
        <f>'Gene Table'!A47</f>
        <v>D09</v>
      </c>
      <c r="IT51" s="2" t="str">
        <f>'Gene Table'!D47</f>
        <v>hsa-miR-369-5p</v>
      </c>
      <c r="IU51" s="67" t="str">
        <f t="shared" ref="IU51:IU65" si="6">IF(ISNUMBER(M51),M51,"")</f>
        <v/>
      </c>
      <c r="IV51" s="68" t="str">
        <f t="shared" ref="IV51:IV65" si="7">IF(ISNUMBER(N51),N51,"")</f>
        <v/>
      </c>
    </row>
    <row r="52" ht="15" customHeight="1" spans="11:256">
      <c r="K52" s="2" t="str">
        <f>'Gene Table'!A48</f>
        <v>D10</v>
      </c>
      <c r="L52" s="2" t="str">
        <f>'Gene Table'!D48</f>
        <v>hsa-miR-422a</v>
      </c>
      <c r="M52" s="67" t="e">
        <f>IF(ISNUMBER(Results!G48),LOG(Results!G48,2),NA())</f>
        <v>#N/A</v>
      </c>
      <c r="N52" s="68" t="e">
        <f>IF(ISNUMBER(Results!H48),Results!H48,NA())</f>
        <v>#N/A</v>
      </c>
      <c r="O52" s="2" t="str">
        <f>Results!J48</f>
        <v>OKAY</v>
      </c>
      <c r="P52" s="48"/>
      <c r="Q52" s="48"/>
      <c r="R52" s="48"/>
      <c r="IS52" s="2" t="str">
        <f>'Gene Table'!A48</f>
        <v>D10</v>
      </c>
      <c r="IT52" s="2" t="str">
        <f>'Gene Table'!D48</f>
        <v>hsa-miR-422a</v>
      </c>
      <c r="IU52" s="67" t="str">
        <f t="shared" si="6"/>
        <v/>
      </c>
      <c r="IV52" s="68" t="str">
        <f t="shared" si="7"/>
        <v/>
      </c>
    </row>
    <row r="53" ht="15" customHeight="1" spans="11:256">
      <c r="K53" s="2" t="str">
        <f>'Gene Table'!A49</f>
        <v>D11</v>
      </c>
      <c r="L53" s="2" t="str">
        <f>'Gene Table'!D49</f>
        <v>hsa-miR-494</v>
      </c>
      <c r="M53" s="67" t="e">
        <f>IF(ISNUMBER(Results!G49),LOG(Results!G49,2),NA())</f>
        <v>#N/A</v>
      </c>
      <c r="N53" s="68" t="e">
        <f>IF(ISNUMBER(Results!H49),Results!H49,NA())</f>
        <v>#N/A</v>
      </c>
      <c r="O53" s="2" t="str">
        <f>Results!J49</f>
        <v>OKAY</v>
      </c>
      <c r="P53" s="48"/>
      <c r="Q53" s="48"/>
      <c r="R53" s="48"/>
      <c r="IS53" s="2" t="str">
        <f>'Gene Table'!A49</f>
        <v>D11</v>
      </c>
      <c r="IT53" s="2" t="str">
        <f>'Gene Table'!D49</f>
        <v>hsa-miR-494</v>
      </c>
      <c r="IU53" s="67" t="str">
        <f t="shared" si="6"/>
        <v/>
      </c>
      <c r="IV53" s="68" t="str">
        <f t="shared" si="7"/>
        <v/>
      </c>
    </row>
    <row r="54" ht="15" customHeight="1" spans="11:256">
      <c r="K54" s="2" t="str">
        <f>'Gene Table'!A50</f>
        <v>D12</v>
      </c>
      <c r="L54" s="2" t="str">
        <f>'Gene Table'!D50</f>
        <v>hsa-miR-184</v>
      </c>
      <c r="M54" s="67" t="e">
        <f>IF(ISNUMBER(Results!G50),LOG(Results!G50,2),NA())</f>
        <v>#N/A</v>
      </c>
      <c r="N54" s="68" t="e">
        <f>IF(ISNUMBER(Results!H50),Results!H50,NA())</f>
        <v>#N/A</v>
      </c>
      <c r="O54" s="2" t="str">
        <f>Results!J50</f>
        <v>OKAY</v>
      </c>
      <c r="P54" s="48"/>
      <c r="Q54" s="48"/>
      <c r="R54" s="48"/>
      <c r="IS54" s="2" t="str">
        <f>'Gene Table'!A50</f>
        <v>D12</v>
      </c>
      <c r="IT54" s="2" t="str">
        <f>'Gene Table'!D50</f>
        <v>hsa-miR-184</v>
      </c>
      <c r="IU54" s="67" t="str">
        <f t="shared" si="6"/>
        <v/>
      </c>
      <c r="IV54" s="68" t="str">
        <f t="shared" si="7"/>
        <v/>
      </c>
    </row>
    <row r="55" ht="15" customHeight="1" spans="11:256">
      <c r="K55" s="2" t="str">
        <f>'Gene Table'!A51</f>
        <v>E01</v>
      </c>
      <c r="L55" s="2" t="str">
        <f>'Gene Table'!D51</f>
        <v>hsa-miR-622</v>
      </c>
      <c r="M55" s="67" t="e">
        <f>IF(ISNUMBER(Results!G51),LOG(Results!G51,2),NA())</f>
        <v>#N/A</v>
      </c>
      <c r="N55" s="68" t="e">
        <f>IF(ISNUMBER(Results!H51),Results!H51,NA())</f>
        <v>#N/A</v>
      </c>
      <c r="O55" s="2" t="str">
        <f>Results!J51</f>
        <v>OKAY</v>
      </c>
      <c r="P55" s="48"/>
      <c r="Q55" s="48"/>
      <c r="R55" s="48"/>
      <c r="IS55" s="2" t="str">
        <f>'Gene Table'!A51</f>
        <v>E01</v>
      </c>
      <c r="IT55" s="2" t="str">
        <f>'Gene Table'!D51</f>
        <v>hsa-miR-622</v>
      </c>
      <c r="IU55" s="67" t="str">
        <f t="shared" si="6"/>
        <v/>
      </c>
      <c r="IV55" s="68" t="str">
        <f t="shared" si="7"/>
        <v/>
      </c>
    </row>
    <row r="56" ht="15" customHeight="1" spans="11:256">
      <c r="K56" s="2" t="str">
        <f>'Gene Table'!A52</f>
        <v>E02</v>
      </c>
      <c r="L56" s="2" t="str">
        <f>'Gene Table'!D52</f>
        <v>hsa-miR-500a-5p</v>
      </c>
      <c r="M56" s="67" t="e">
        <f>IF(ISNUMBER(Results!G52),LOG(Results!G52,2),NA())</f>
        <v>#N/A</v>
      </c>
      <c r="N56" s="68" t="e">
        <f>IF(ISNUMBER(Results!H52),Results!H52,NA())</f>
        <v>#N/A</v>
      </c>
      <c r="O56" s="2" t="str">
        <f>Results!J52</f>
        <v>OKAY</v>
      </c>
      <c r="P56" s="48"/>
      <c r="Q56" s="48"/>
      <c r="R56" s="48"/>
      <c r="IS56" s="2" t="str">
        <f>'Gene Table'!A52</f>
        <v>E02</v>
      </c>
      <c r="IT56" s="2" t="str">
        <f>'Gene Table'!D52</f>
        <v>hsa-miR-500a-5p</v>
      </c>
      <c r="IU56" s="67" t="str">
        <f t="shared" si="6"/>
        <v/>
      </c>
      <c r="IV56" s="68" t="str">
        <f t="shared" si="7"/>
        <v/>
      </c>
    </row>
    <row r="57" ht="15" customHeight="1" spans="11:256">
      <c r="K57" s="2" t="str">
        <f>'Gene Table'!A53</f>
        <v>E03</v>
      </c>
      <c r="L57" s="2" t="str">
        <f>'Gene Table'!D53</f>
        <v>hsa-miR-516a-5p</v>
      </c>
      <c r="M57" s="67" t="e">
        <f>IF(ISNUMBER(Results!G53),LOG(Results!G53,2),NA())</f>
        <v>#N/A</v>
      </c>
      <c r="N57" s="68" t="e">
        <f>IF(ISNUMBER(Results!H53),Results!H53,NA())</f>
        <v>#N/A</v>
      </c>
      <c r="O57" s="2" t="str">
        <f>Results!J53</f>
        <v>OKAY</v>
      </c>
      <c r="P57" s="48"/>
      <c r="Q57" s="48"/>
      <c r="R57" s="48"/>
      <c r="IS57" s="2" t="str">
        <f>'Gene Table'!A53</f>
        <v>E03</v>
      </c>
      <c r="IT57" s="2" t="str">
        <f>'Gene Table'!D53</f>
        <v>hsa-miR-516a-5p</v>
      </c>
      <c r="IU57" s="67" t="str">
        <f t="shared" si="6"/>
        <v/>
      </c>
      <c r="IV57" s="68" t="str">
        <f t="shared" si="7"/>
        <v/>
      </c>
    </row>
    <row r="58" ht="15" customHeight="1" spans="11:256">
      <c r="K58" s="2" t="str">
        <f>'Gene Table'!A54</f>
        <v>E04</v>
      </c>
      <c r="L58" s="2" t="str">
        <f>'Gene Table'!D54</f>
        <v>hsa-miR-150-5p</v>
      </c>
      <c r="M58" s="67" t="e">
        <f>IF(ISNUMBER(Results!G54),LOG(Results!G54,2),NA())</f>
        <v>#N/A</v>
      </c>
      <c r="N58" s="68" t="e">
        <f>IF(ISNUMBER(Results!H54),Results!H54,NA())</f>
        <v>#N/A</v>
      </c>
      <c r="O58" s="2" t="str">
        <f>Results!J54</f>
        <v>OKAY</v>
      </c>
      <c r="P58" s="48"/>
      <c r="Q58" s="48"/>
      <c r="R58" s="48"/>
      <c r="IS58" s="2" t="str">
        <f>'Gene Table'!A54</f>
        <v>E04</v>
      </c>
      <c r="IT58" s="2" t="str">
        <f>'Gene Table'!D54</f>
        <v>hsa-miR-150-5p</v>
      </c>
      <c r="IU58" s="67" t="str">
        <f t="shared" si="6"/>
        <v/>
      </c>
      <c r="IV58" s="68" t="str">
        <f t="shared" si="7"/>
        <v/>
      </c>
    </row>
    <row r="59" ht="15" customHeight="1" spans="11:256">
      <c r="K59" s="2" t="str">
        <f>'Gene Table'!A55</f>
        <v>E05</v>
      </c>
      <c r="L59" s="2" t="str">
        <f>'Gene Table'!D55</f>
        <v>hsa-miR-23b-3p</v>
      </c>
      <c r="M59" s="67" t="e">
        <f>IF(ISNUMBER(Results!G55),LOG(Results!G55,2),NA())</f>
        <v>#N/A</v>
      </c>
      <c r="N59" s="68" t="e">
        <f>IF(ISNUMBER(Results!H55),Results!H55,NA())</f>
        <v>#N/A</v>
      </c>
      <c r="O59" s="2" t="str">
        <f>Results!J55</f>
        <v>OKAY</v>
      </c>
      <c r="P59" s="48"/>
      <c r="Q59" s="48"/>
      <c r="R59" s="48"/>
      <c r="IS59" s="2" t="str">
        <f>'Gene Table'!A55</f>
        <v>E05</v>
      </c>
      <c r="IT59" s="2" t="str">
        <f>'Gene Table'!D55</f>
        <v>hsa-miR-23b-3p</v>
      </c>
      <c r="IU59" s="67" t="str">
        <f t="shared" si="6"/>
        <v/>
      </c>
      <c r="IV59" s="68" t="str">
        <f t="shared" si="7"/>
        <v/>
      </c>
    </row>
    <row r="60" ht="15" customHeight="1" spans="11:256">
      <c r="K60" s="2" t="str">
        <f>'Gene Table'!A56</f>
        <v>E06</v>
      </c>
      <c r="L60" s="2" t="str">
        <f>'Gene Table'!D56</f>
        <v>hsa-miR-324-5p</v>
      </c>
      <c r="M60" s="67" t="e">
        <f>IF(ISNUMBER(Results!G56),LOG(Results!G56,2),NA())</f>
        <v>#N/A</v>
      </c>
      <c r="N60" s="68" t="e">
        <f>IF(ISNUMBER(Results!H56),Results!H56,NA())</f>
        <v>#N/A</v>
      </c>
      <c r="O60" s="2" t="str">
        <f>Results!J56</f>
        <v>OKAY</v>
      </c>
      <c r="P60" s="48"/>
      <c r="Q60" s="48"/>
      <c r="R60" s="48"/>
      <c r="IS60" s="2" t="str">
        <f>'Gene Table'!A56</f>
        <v>E06</v>
      </c>
      <c r="IT60" s="2" t="str">
        <f>'Gene Table'!D56</f>
        <v>hsa-miR-324-5p</v>
      </c>
      <c r="IU60" s="67" t="str">
        <f t="shared" si="6"/>
        <v/>
      </c>
      <c r="IV60" s="68" t="str">
        <f t="shared" si="7"/>
        <v/>
      </c>
    </row>
    <row r="61" ht="15" customHeight="1" spans="11:256">
      <c r="K61" s="2" t="str">
        <f>'Gene Table'!A57</f>
        <v>E07</v>
      </c>
      <c r="L61" s="2" t="str">
        <f>'Gene Table'!D57</f>
        <v>hsa-miR-382-5p</v>
      </c>
      <c r="M61" s="67" t="e">
        <f>IF(ISNUMBER(Results!G57),LOG(Results!G57,2),NA())</f>
        <v>#N/A</v>
      </c>
      <c r="N61" s="68" t="e">
        <f>IF(ISNUMBER(Results!H57),Results!H57,NA())</f>
        <v>#N/A</v>
      </c>
      <c r="O61" s="2" t="str">
        <f>Results!J57</f>
        <v>OKAY</v>
      </c>
      <c r="P61" s="48"/>
      <c r="Q61" s="48"/>
      <c r="R61" s="48"/>
      <c r="IS61" s="2" t="str">
        <f>'Gene Table'!A57</f>
        <v>E07</v>
      </c>
      <c r="IT61" s="2" t="str">
        <f>'Gene Table'!D57</f>
        <v>hsa-miR-382-5p</v>
      </c>
      <c r="IU61" s="67" t="str">
        <f t="shared" si="6"/>
        <v/>
      </c>
      <c r="IV61" s="68" t="str">
        <f t="shared" si="7"/>
        <v/>
      </c>
    </row>
    <row r="62" ht="15" customHeight="1" spans="11:256">
      <c r="K62" s="2" t="str">
        <f>'Gene Table'!A58</f>
        <v>E08</v>
      </c>
      <c r="L62" s="2" t="str">
        <f>'Gene Table'!D58</f>
        <v>hsa-miR-501-5p</v>
      </c>
      <c r="M62" s="67" t="e">
        <f>IF(ISNUMBER(Results!G58),LOG(Results!G58,2),NA())</f>
        <v>#N/A</v>
      </c>
      <c r="N62" s="68" t="e">
        <f>IF(ISNUMBER(Results!H58),Results!H58,NA())</f>
        <v>#N/A</v>
      </c>
      <c r="O62" s="2" t="str">
        <f>Results!J58</f>
        <v>OKAY</v>
      </c>
      <c r="P62" s="48"/>
      <c r="Q62" s="48"/>
      <c r="R62" s="48"/>
      <c r="IS62" s="2" t="str">
        <f>'Gene Table'!A58</f>
        <v>E08</v>
      </c>
      <c r="IT62" s="2" t="str">
        <f>'Gene Table'!D58</f>
        <v>hsa-miR-501-5p</v>
      </c>
      <c r="IU62" s="67" t="str">
        <f t="shared" si="6"/>
        <v/>
      </c>
      <c r="IV62" s="68" t="str">
        <f t="shared" si="7"/>
        <v/>
      </c>
    </row>
    <row r="63" ht="15" customHeight="1" spans="11:256">
      <c r="K63" s="2" t="str">
        <f>'Gene Table'!A59</f>
        <v>E09</v>
      </c>
      <c r="L63" s="2" t="str">
        <f>'Gene Table'!D59</f>
        <v>hsa-miR-518b</v>
      </c>
      <c r="M63" s="67" t="e">
        <f>IF(ISNUMBER(Results!G59),LOG(Results!G59,2),NA())</f>
        <v>#N/A</v>
      </c>
      <c r="N63" s="68" t="e">
        <f>IF(ISNUMBER(Results!H59),Results!H59,NA())</f>
        <v>#N/A</v>
      </c>
      <c r="O63" s="2" t="str">
        <f>Results!J59</f>
        <v>OKAY</v>
      </c>
      <c r="P63" s="48"/>
      <c r="Q63" s="48"/>
      <c r="R63" s="48"/>
      <c r="IS63" s="2" t="str">
        <f>'Gene Table'!A59</f>
        <v>E09</v>
      </c>
      <c r="IT63" s="2" t="str">
        <f>'Gene Table'!D59</f>
        <v>hsa-miR-518b</v>
      </c>
      <c r="IU63" s="67" t="str">
        <f t="shared" si="6"/>
        <v/>
      </c>
      <c r="IV63" s="68" t="str">
        <f t="shared" si="7"/>
        <v/>
      </c>
    </row>
    <row r="64" ht="15" customHeight="1" spans="11:256">
      <c r="K64" s="2" t="str">
        <f>'Gene Table'!A60</f>
        <v>E10</v>
      </c>
      <c r="L64" s="2" t="str">
        <f>'Gene Table'!D60</f>
        <v>hsa-miR-214-3p</v>
      </c>
      <c r="M64" s="67" t="e">
        <f>IF(ISNUMBER(Results!G60),LOG(Results!G60,2),NA())</f>
        <v>#N/A</v>
      </c>
      <c r="N64" s="68" t="e">
        <f>IF(ISNUMBER(Results!H60),Results!H60,NA())</f>
        <v>#N/A</v>
      </c>
      <c r="O64" s="2" t="str">
        <f>Results!J60</f>
        <v>OKAY</v>
      </c>
      <c r="P64" s="48"/>
      <c r="Q64" s="48"/>
      <c r="R64" s="48"/>
      <c r="IS64" s="2" t="str">
        <f>'Gene Table'!A60</f>
        <v>E10</v>
      </c>
      <c r="IT64" s="2" t="str">
        <f>'Gene Table'!D60</f>
        <v>hsa-miR-214-3p</v>
      </c>
      <c r="IU64" s="67" t="str">
        <f t="shared" si="6"/>
        <v/>
      </c>
      <c r="IV64" s="68" t="str">
        <f t="shared" si="7"/>
        <v/>
      </c>
    </row>
    <row r="65" ht="15" customHeight="1" spans="11:256">
      <c r="K65" s="2" t="str">
        <f>'Gene Table'!A61</f>
        <v>E11</v>
      </c>
      <c r="L65" s="2" t="str">
        <f>'Gene Table'!D61</f>
        <v>hsa-miR-345-5p</v>
      </c>
      <c r="M65" s="67" t="e">
        <f>IF(ISNUMBER(Results!G61),LOG(Results!G61,2),NA())</f>
        <v>#N/A</v>
      </c>
      <c r="N65" s="68" t="e">
        <f>IF(ISNUMBER(Results!H61),Results!H61,NA())</f>
        <v>#N/A</v>
      </c>
      <c r="O65" s="2" t="str">
        <f>Results!J61</f>
        <v>OKAY</v>
      </c>
      <c r="P65" s="48"/>
      <c r="Q65" s="48"/>
      <c r="R65" s="48"/>
      <c r="IS65" s="2" t="str">
        <f>'Gene Table'!A61</f>
        <v>E11</v>
      </c>
      <c r="IT65" s="2" t="str">
        <f>'Gene Table'!D61</f>
        <v>hsa-miR-345-5p</v>
      </c>
      <c r="IU65" s="67" t="str">
        <f t="shared" si="6"/>
        <v/>
      </c>
      <c r="IV65" s="68" t="str">
        <f t="shared" si="7"/>
        <v/>
      </c>
    </row>
    <row r="66" ht="15" customHeight="1" spans="11:256">
      <c r="K66" s="2" t="str">
        <f>'Gene Table'!A62</f>
        <v>E12</v>
      </c>
      <c r="L66" s="2" t="str">
        <f>'Gene Table'!D62</f>
        <v>hsa-miR-409-3p</v>
      </c>
      <c r="M66" s="67" t="e">
        <f>IF(ISNUMBER(Results!G62),LOG(Results!G62,2),NA())</f>
        <v>#N/A</v>
      </c>
      <c r="N66" s="68" t="e">
        <f>IF(ISNUMBER(Results!H62),Results!H62,NA())</f>
        <v>#N/A</v>
      </c>
      <c r="O66" s="2" t="str">
        <f>Results!J62</f>
        <v>OKAY</v>
      </c>
      <c r="P66" s="48"/>
      <c r="Q66" s="48"/>
      <c r="R66" s="48"/>
      <c r="IS66" s="2" t="str">
        <f>'Gene Table'!A62</f>
        <v>E12</v>
      </c>
      <c r="IT66" s="2" t="str">
        <f>'Gene Table'!D62</f>
        <v>hsa-miR-409-3p</v>
      </c>
      <c r="IU66" s="67" t="str">
        <f t="shared" ref="IU66:IU78" si="8">IF(ISNUMBER(M66),M66,"")</f>
        <v/>
      </c>
      <c r="IV66" s="68" t="str">
        <f t="shared" ref="IV66:IV78" si="9">IF(ISNUMBER(N66),N66,"")</f>
        <v/>
      </c>
    </row>
    <row r="67" ht="15" customHeight="1" spans="11:256">
      <c r="K67" s="2" t="str">
        <f>'Gene Table'!A63</f>
        <v>F01</v>
      </c>
      <c r="L67" s="2" t="str">
        <f>'Gene Table'!D63</f>
        <v>hsa-miR-657</v>
      </c>
      <c r="M67" s="67" t="e">
        <f>IF(ISNUMBER(Results!G63),LOG(Results!G63,2),NA())</f>
        <v>#N/A</v>
      </c>
      <c r="N67" s="68" t="e">
        <f>IF(ISNUMBER(Results!H63),Results!H63,NA())</f>
        <v>#N/A</v>
      </c>
      <c r="O67" s="2" t="str">
        <f>Results!J63</f>
        <v>OKAY</v>
      </c>
      <c r="P67" s="48"/>
      <c r="Q67" s="48"/>
      <c r="R67" s="48"/>
      <c r="IS67" s="2" t="str">
        <f>'Gene Table'!A63</f>
        <v>F01</v>
      </c>
      <c r="IT67" s="2" t="str">
        <f>'Gene Table'!D63</f>
        <v>hsa-miR-657</v>
      </c>
      <c r="IU67" s="67" t="str">
        <f t="shared" si="8"/>
        <v/>
      </c>
      <c r="IV67" s="68" t="str">
        <f t="shared" si="9"/>
        <v/>
      </c>
    </row>
    <row r="68" ht="15" customHeight="1" spans="11:256">
      <c r="K68" s="2" t="str">
        <f>'Gene Table'!A64</f>
        <v>F02</v>
      </c>
      <c r="L68" s="2" t="str">
        <f>'Gene Table'!D64</f>
        <v>hsa-miR-433</v>
      </c>
      <c r="M68" s="67" t="e">
        <f>IF(ISNUMBER(Results!G64),LOG(Results!G64,2),NA())</f>
        <v>#N/A</v>
      </c>
      <c r="N68" s="68" t="e">
        <f>IF(ISNUMBER(Results!H64),Results!H64,NA())</f>
        <v>#N/A</v>
      </c>
      <c r="O68" s="2" t="str">
        <f>Results!J64</f>
        <v>OKAY</v>
      </c>
      <c r="P68" s="48"/>
      <c r="Q68" s="48"/>
      <c r="R68" s="48"/>
      <c r="IS68" s="2" t="str">
        <f>'Gene Table'!A64</f>
        <v>F02</v>
      </c>
      <c r="IT68" s="2" t="str">
        <f>'Gene Table'!D64</f>
        <v>hsa-miR-433</v>
      </c>
      <c r="IU68" s="67" t="str">
        <f t="shared" si="8"/>
        <v/>
      </c>
      <c r="IV68" s="68" t="str">
        <f t="shared" si="9"/>
        <v/>
      </c>
    </row>
    <row r="69" ht="15" customHeight="1" spans="11:256">
      <c r="K69" s="2" t="str">
        <f>'Gene Table'!A65</f>
        <v>F03</v>
      </c>
      <c r="L69" s="2" t="str">
        <f>'Gene Table'!D65</f>
        <v>hsa-miR-423-5p</v>
      </c>
      <c r="M69" s="67" t="e">
        <f>IF(ISNUMBER(Results!G65),LOG(Results!G65,2),NA())</f>
        <v>#N/A</v>
      </c>
      <c r="N69" s="68" t="e">
        <f>IF(ISNUMBER(Results!H65),Results!H65,NA())</f>
        <v>#N/A</v>
      </c>
      <c r="O69" s="2" t="str">
        <f>Results!J65</f>
        <v>OKAY</v>
      </c>
      <c r="P69" s="48"/>
      <c r="Q69" s="48"/>
      <c r="R69" s="48"/>
      <c r="IS69" s="2" t="str">
        <f>'Gene Table'!A65</f>
        <v>F03</v>
      </c>
      <c r="IT69" s="2" t="str">
        <f>'Gene Table'!D65</f>
        <v>hsa-miR-423-5p</v>
      </c>
      <c r="IU69" s="67" t="str">
        <f t="shared" si="8"/>
        <v/>
      </c>
      <c r="IV69" s="68" t="str">
        <f t="shared" si="9"/>
        <v/>
      </c>
    </row>
    <row r="70" ht="15" customHeight="1" spans="11:256">
      <c r="K70" s="2" t="str">
        <f>'Gene Table'!A66</f>
        <v>F04</v>
      </c>
      <c r="L70" s="2" t="str">
        <f>'Gene Table'!D66</f>
        <v>hsa-miR-484</v>
      </c>
      <c r="M70" s="67" t="e">
        <f>IF(ISNUMBER(Results!G66),LOG(Results!G66,2),NA())</f>
        <v>#N/A</v>
      </c>
      <c r="N70" s="68" t="e">
        <f>IF(ISNUMBER(Results!H66),Results!H66,NA())</f>
        <v>#N/A</v>
      </c>
      <c r="O70" s="2" t="str">
        <f>Results!J66</f>
        <v>OKAY</v>
      </c>
      <c r="P70" s="48"/>
      <c r="Q70" s="48"/>
      <c r="R70" s="48"/>
      <c r="IS70" s="2" t="str">
        <f>'Gene Table'!A66</f>
        <v>F04</v>
      </c>
      <c r="IT70" s="2" t="str">
        <f>'Gene Table'!D66</f>
        <v>hsa-miR-484</v>
      </c>
      <c r="IU70" s="67" t="str">
        <f t="shared" si="8"/>
        <v/>
      </c>
      <c r="IV70" s="68" t="str">
        <f t="shared" si="9"/>
        <v/>
      </c>
    </row>
    <row r="71" ht="15" customHeight="1" spans="11:256">
      <c r="K71" s="2" t="str">
        <f>'Gene Table'!A67</f>
        <v>F05</v>
      </c>
      <c r="L71" s="2" t="str">
        <f>'Gene Table'!D67</f>
        <v>hsa-miR-324-3p</v>
      </c>
      <c r="M71" s="67" t="e">
        <f>IF(ISNUMBER(Results!G67),LOG(Results!G67,2),NA())</f>
        <v>#N/A</v>
      </c>
      <c r="N71" s="68" t="e">
        <f>IF(ISNUMBER(Results!H67),Results!H67,NA())</f>
        <v>#N/A</v>
      </c>
      <c r="O71" s="2" t="str">
        <f>Results!J67</f>
        <v>OKAY</v>
      </c>
      <c r="P71" s="48"/>
      <c r="Q71" s="48"/>
      <c r="R71" s="48"/>
      <c r="IS71" s="2" t="str">
        <f>'Gene Table'!A67</f>
        <v>F05</v>
      </c>
      <c r="IT71" s="2" t="str">
        <f>'Gene Table'!D67</f>
        <v>hsa-miR-324-3p</v>
      </c>
      <c r="IU71" s="67" t="str">
        <f t="shared" si="8"/>
        <v/>
      </c>
      <c r="IV71" s="68" t="str">
        <f t="shared" si="9"/>
        <v/>
      </c>
    </row>
    <row r="72" ht="15" customHeight="1" spans="11:256">
      <c r="K72" s="2" t="str">
        <f>'Gene Table'!A68</f>
        <v>F06</v>
      </c>
      <c r="L72" s="2" t="str">
        <f>'Gene Table'!D68</f>
        <v>hsa-miR-197-3p</v>
      </c>
      <c r="M72" s="67" t="e">
        <f>IF(ISNUMBER(Results!G68),LOG(Results!G68,2),NA())</f>
        <v>#N/A</v>
      </c>
      <c r="N72" s="68" t="e">
        <f>IF(ISNUMBER(Results!H68),Results!H68,NA())</f>
        <v>#N/A</v>
      </c>
      <c r="O72" s="2" t="str">
        <f>Results!J68</f>
        <v>OKAY</v>
      </c>
      <c r="P72" s="48"/>
      <c r="Q72" s="48"/>
      <c r="R72" s="48"/>
      <c r="IS72" s="2" t="str">
        <f>'Gene Table'!A68</f>
        <v>F06</v>
      </c>
      <c r="IT72" s="2" t="str">
        <f>'Gene Table'!D68</f>
        <v>hsa-miR-197-3p</v>
      </c>
      <c r="IU72" s="67" t="str">
        <f t="shared" si="8"/>
        <v/>
      </c>
      <c r="IV72" s="68" t="str">
        <f t="shared" si="9"/>
        <v/>
      </c>
    </row>
    <row r="73" ht="15" customHeight="1" spans="11:256">
      <c r="K73" s="2" t="str">
        <f>'Gene Table'!A69</f>
        <v>F07</v>
      </c>
      <c r="L73" s="2" t="str">
        <f>'Gene Table'!D69</f>
        <v>hsa-miR-296-3p</v>
      </c>
      <c r="M73" s="67" t="e">
        <f>IF(ISNUMBER(Results!G69),LOG(Results!G69,2),NA())</f>
        <v>#N/A</v>
      </c>
      <c r="N73" s="68" t="e">
        <f>IF(ISNUMBER(Results!H69),Results!H69,NA())</f>
        <v>#N/A</v>
      </c>
      <c r="O73" s="2" t="str">
        <f>Results!J69</f>
        <v>OKAY</v>
      </c>
      <c r="P73" s="48"/>
      <c r="Q73" s="48"/>
      <c r="R73" s="48"/>
      <c r="IS73" s="2" t="str">
        <f>'Gene Table'!A69</f>
        <v>F07</v>
      </c>
      <c r="IT73" s="2" t="str">
        <f>'Gene Table'!D69</f>
        <v>hsa-miR-296-3p</v>
      </c>
      <c r="IU73" s="67" t="str">
        <f t="shared" si="8"/>
        <v/>
      </c>
      <c r="IV73" s="68" t="str">
        <f t="shared" si="9"/>
        <v/>
      </c>
    </row>
    <row r="74" ht="15" customHeight="1" spans="11:256">
      <c r="K74" s="2" t="str">
        <f>'Gene Table'!A70</f>
        <v>F08</v>
      </c>
      <c r="L74" s="2" t="str">
        <f>'Gene Table'!D70</f>
        <v>hsa-miR-658</v>
      </c>
      <c r="M74" s="67" t="e">
        <f>IF(ISNUMBER(Results!G70),LOG(Results!G70,2),NA())</f>
        <v>#N/A</v>
      </c>
      <c r="N74" s="68" t="e">
        <f>IF(ISNUMBER(Results!H70),Results!H70,NA())</f>
        <v>#N/A</v>
      </c>
      <c r="O74" s="2" t="str">
        <f>Results!J70</f>
        <v>OKAY</v>
      </c>
      <c r="P74" s="48"/>
      <c r="Q74" s="48"/>
      <c r="R74" s="48"/>
      <c r="IS74" s="2" t="str">
        <f>'Gene Table'!A70</f>
        <v>F08</v>
      </c>
      <c r="IT74" s="2" t="str">
        <f>'Gene Table'!D70</f>
        <v>hsa-miR-658</v>
      </c>
      <c r="IU74" s="67" t="str">
        <f t="shared" si="8"/>
        <v/>
      </c>
      <c r="IV74" s="68" t="str">
        <f t="shared" si="9"/>
        <v/>
      </c>
    </row>
    <row r="75" ht="15" customHeight="1" spans="11:256">
      <c r="K75" s="2" t="str">
        <f>'Gene Table'!A71</f>
        <v>F09</v>
      </c>
      <c r="L75" s="2" t="str">
        <f>'Gene Table'!D71</f>
        <v>hsa-miR-346</v>
      </c>
      <c r="M75" s="67" t="e">
        <f>IF(ISNUMBER(Results!G71),LOG(Results!G71,2),NA())</f>
        <v>#N/A</v>
      </c>
      <c r="N75" s="68" t="e">
        <f>IF(ISNUMBER(Results!H71),Results!H71,NA())</f>
        <v>#N/A</v>
      </c>
      <c r="O75" s="2" t="str">
        <f>Results!J71</f>
        <v>OKAY</v>
      </c>
      <c r="P75" s="48"/>
      <c r="Q75" s="48"/>
      <c r="R75" s="48"/>
      <c r="IS75" s="2" t="str">
        <f>'Gene Table'!A71</f>
        <v>F09</v>
      </c>
      <c r="IT75" s="2" t="str">
        <f>'Gene Table'!D71</f>
        <v>hsa-miR-346</v>
      </c>
      <c r="IU75" s="67" t="str">
        <f t="shared" si="8"/>
        <v/>
      </c>
      <c r="IV75" s="68" t="str">
        <f t="shared" si="9"/>
        <v/>
      </c>
    </row>
    <row r="76" ht="15" customHeight="1" spans="11:256">
      <c r="K76" s="2" t="str">
        <f>'Gene Table'!A72</f>
        <v>F10</v>
      </c>
      <c r="L76" s="2" t="str">
        <f>'Gene Table'!D72</f>
        <v>hsa-miR-663a</v>
      </c>
      <c r="M76" s="67" t="e">
        <f>IF(ISNUMBER(Results!G72),LOG(Results!G72,2),NA())</f>
        <v>#N/A</v>
      </c>
      <c r="N76" s="68" t="e">
        <f>IF(ISNUMBER(Results!H72),Results!H72,NA())</f>
        <v>#N/A</v>
      </c>
      <c r="O76" s="2" t="str">
        <f>Results!J72</f>
        <v>OKAY</v>
      </c>
      <c r="P76" s="48"/>
      <c r="Q76" s="48"/>
      <c r="R76" s="48"/>
      <c r="IS76" s="2" t="str">
        <f>'Gene Table'!A72</f>
        <v>F10</v>
      </c>
      <c r="IT76" s="2" t="str">
        <f>'Gene Table'!D72</f>
        <v>hsa-miR-663a</v>
      </c>
      <c r="IU76" s="67" t="str">
        <f t="shared" si="8"/>
        <v/>
      </c>
      <c r="IV76" s="68" t="str">
        <f t="shared" si="9"/>
        <v/>
      </c>
    </row>
    <row r="77" ht="15" customHeight="1" spans="11:256">
      <c r="K77" s="2" t="str">
        <f>'Gene Table'!A73</f>
        <v>F11</v>
      </c>
      <c r="L77" s="2" t="str">
        <f>'Gene Table'!D73</f>
        <v>hsa-miR-654-5p</v>
      </c>
      <c r="M77" s="67" t="e">
        <f>IF(ISNUMBER(Results!G73),LOG(Results!G73,2),NA())</f>
        <v>#N/A</v>
      </c>
      <c r="N77" s="68" t="e">
        <f>IF(ISNUMBER(Results!H73),Results!H73,NA())</f>
        <v>#N/A</v>
      </c>
      <c r="O77" s="2" t="str">
        <f>Results!J73</f>
        <v>OKAY</v>
      </c>
      <c r="P77" s="48"/>
      <c r="Q77" s="48"/>
      <c r="R77" s="48"/>
      <c r="IS77" s="2" t="str">
        <f>'Gene Table'!A73</f>
        <v>F11</v>
      </c>
      <c r="IT77" s="2" t="str">
        <f>'Gene Table'!D73</f>
        <v>hsa-miR-654-5p</v>
      </c>
      <c r="IU77" s="67" t="str">
        <f t="shared" si="8"/>
        <v/>
      </c>
      <c r="IV77" s="68" t="str">
        <f t="shared" si="9"/>
        <v/>
      </c>
    </row>
    <row r="78" ht="15" customHeight="1" spans="11:256">
      <c r="K78" s="2" t="str">
        <f>'Gene Table'!A74</f>
        <v>F12</v>
      </c>
      <c r="L78" s="2" t="str">
        <f>'Gene Table'!D74</f>
        <v>hsa-miR-611</v>
      </c>
      <c r="M78" s="67" t="e">
        <f>IF(ISNUMBER(Results!G74),LOG(Results!G74,2),NA())</f>
        <v>#N/A</v>
      </c>
      <c r="N78" s="68" t="e">
        <f>IF(ISNUMBER(Results!H74),Results!H74,NA())</f>
        <v>#N/A</v>
      </c>
      <c r="O78" s="2" t="str">
        <f>Results!J74</f>
        <v>OKAY</v>
      </c>
      <c r="P78" s="48"/>
      <c r="Q78" s="48"/>
      <c r="R78" s="48"/>
      <c r="IS78" s="2" t="str">
        <f>'Gene Table'!A74</f>
        <v>F12</v>
      </c>
      <c r="IT78" s="2" t="str">
        <f>'Gene Table'!D74</f>
        <v>hsa-miR-611</v>
      </c>
      <c r="IU78" s="67" t="str">
        <f t="shared" si="8"/>
        <v/>
      </c>
      <c r="IV78" s="68" t="str">
        <f t="shared" si="9"/>
        <v/>
      </c>
    </row>
    <row r="79" ht="15" customHeight="1" spans="11:256">
      <c r="K79" s="2" t="str">
        <f>'Gene Table'!A75</f>
        <v>G01</v>
      </c>
      <c r="L79" s="2" t="str">
        <f>'Gene Table'!D75</f>
        <v>hsa-miR-637</v>
      </c>
      <c r="M79" s="67" t="e">
        <f>IF(ISNUMBER(Results!G75),LOG(Results!G75,2),NA())</f>
        <v>#N/A</v>
      </c>
      <c r="N79" s="68" t="e">
        <f>IF(ISNUMBER(Results!H75),Results!H75,NA())</f>
        <v>#N/A</v>
      </c>
      <c r="O79" s="2" t="str">
        <f>Results!J75</f>
        <v>OKAY</v>
      </c>
      <c r="P79" s="48"/>
      <c r="Q79" s="48"/>
      <c r="R79" s="48"/>
      <c r="IS79" s="2" t="str">
        <f>'Gene Table'!A75</f>
        <v>G01</v>
      </c>
      <c r="IT79" s="2" t="str">
        <f>'Gene Table'!D75</f>
        <v>hsa-miR-637</v>
      </c>
      <c r="IU79" s="67" t="str">
        <f t="shared" ref="IU79:IU85" si="10">IF(ISNUMBER(M79),M79,"")</f>
        <v/>
      </c>
      <c r="IV79" s="68" t="str">
        <f t="shared" ref="IV79:IV85" si="11">IF(ISNUMBER(N79),N79,"")</f>
        <v/>
      </c>
    </row>
    <row r="80" ht="15" customHeight="1" spans="11:256">
      <c r="K80" s="2" t="str">
        <f>'Gene Table'!A76</f>
        <v>G02</v>
      </c>
      <c r="L80" s="2" t="str">
        <f>'Gene Table'!D76</f>
        <v>hsa-miR-615-5p</v>
      </c>
      <c r="M80" s="67" t="e">
        <f>IF(ISNUMBER(Results!G76),LOG(Results!G76,2),NA())</f>
        <v>#N/A</v>
      </c>
      <c r="N80" s="68" t="e">
        <f>IF(ISNUMBER(Results!H76),Results!H76,NA())</f>
        <v>#N/A</v>
      </c>
      <c r="O80" s="2" t="str">
        <f>Results!J76</f>
        <v>OKAY</v>
      </c>
      <c r="P80" s="48"/>
      <c r="Q80" s="48"/>
      <c r="R80" s="48"/>
      <c r="IS80" s="2" t="str">
        <f>'Gene Table'!A76</f>
        <v>G02</v>
      </c>
      <c r="IT80" s="2" t="str">
        <f>'Gene Table'!D76</f>
        <v>hsa-miR-615-5p</v>
      </c>
      <c r="IU80" s="67" t="str">
        <f t="shared" si="10"/>
        <v/>
      </c>
      <c r="IV80" s="68" t="str">
        <f t="shared" si="11"/>
        <v/>
      </c>
    </row>
    <row r="81" ht="15" customHeight="1" spans="11:256">
      <c r="K81" s="2" t="str">
        <f>'Gene Table'!A77</f>
        <v>G03</v>
      </c>
      <c r="L81" s="2" t="str">
        <f>'Gene Table'!D77</f>
        <v>hsa-miR-487b</v>
      </c>
      <c r="M81" s="67" t="e">
        <f>IF(ISNUMBER(Results!G77),LOG(Results!G77,2),NA())</f>
        <v>#N/A</v>
      </c>
      <c r="N81" s="68" t="e">
        <f>IF(ISNUMBER(Results!H77),Results!H77,NA())</f>
        <v>#N/A</v>
      </c>
      <c r="O81" s="2" t="str">
        <f>Results!J77</f>
        <v>OKAY</v>
      </c>
      <c r="P81" s="48"/>
      <c r="Q81" s="48"/>
      <c r="R81" s="48"/>
      <c r="IS81" s="2" t="str">
        <f>'Gene Table'!A77</f>
        <v>G03</v>
      </c>
      <c r="IT81" s="2" t="str">
        <f>'Gene Table'!D77</f>
        <v>hsa-miR-487b</v>
      </c>
      <c r="IU81" s="67" t="str">
        <f t="shared" si="10"/>
        <v/>
      </c>
      <c r="IV81" s="68" t="str">
        <f t="shared" si="11"/>
        <v/>
      </c>
    </row>
    <row r="82" ht="15" customHeight="1" spans="11:256">
      <c r="K82" s="2" t="str">
        <f>'Gene Table'!A78</f>
        <v>G04</v>
      </c>
      <c r="L82" s="2" t="str">
        <f>'Gene Table'!D78</f>
        <v>hsa-miR-148a-3p</v>
      </c>
      <c r="M82" s="67" t="e">
        <f>IF(ISNUMBER(Results!G78),LOG(Results!G78,2),NA())</f>
        <v>#N/A</v>
      </c>
      <c r="N82" s="68" t="e">
        <f>IF(ISNUMBER(Results!H78),Results!H78,NA())</f>
        <v>#N/A</v>
      </c>
      <c r="O82" s="2" t="str">
        <f>Results!J78</f>
        <v>OKAY</v>
      </c>
      <c r="P82" s="48"/>
      <c r="Q82" s="48"/>
      <c r="R82" s="48"/>
      <c r="IS82" s="2" t="str">
        <f>'Gene Table'!A78</f>
        <v>G04</v>
      </c>
      <c r="IT82" s="2" t="str">
        <f>'Gene Table'!D78</f>
        <v>hsa-miR-148a-3p</v>
      </c>
      <c r="IU82" s="67" t="str">
        <f t="shared" si="10"/>
        <v/>
      </c>
      <c r="IV82" s="68" t="str">
        <f t="shared" si="11"/>
        <v/>
      </c>
    </row>
    <row r="83" ht="15" customHeight="1" spans="11:256">
      <c r="K83" s="2" t="str">
        <f>'Gene Table'!A79</f>
        <v>G05</v>
      </c>
      <c r="L83" s="2" t="str">
        <f>'Gene Table'!D79</f>
        <v>hsa-miR-146a-5p</v>
      </c>
      <c r="M83" s="67" t="e">
        <f>IF(ISNUMBER(Results!G79),LOG(Results!G79,2),NA())</f>
        <v>#N/A</v>
      </c>
      <c r="N83" s="68" t="e">
        <f>IF(ISNUMBER(Results!H79),Results!H79,NA())</f>
        <v>#N/A</v>
      </c>
      <c r="O83" s="2" t="str">
        <f>Results!J79</f>
        <v>OKAY</v>
      </c>
      <c r="P83" s="48"/>
      <c r="Q83" s="48"/>
      <c r="R83" s="48"/>
      <c r="IS83" s="2" t="str">
        <f>'Gene Table'!A79</f>
        <v>G05</v>
      </c>
      <c r="IT83" s="2" t="str">
        <f>'Gene Table'!D79</f>
        <v>hsa-miR-146a-5p</v>
      </c>
      <c r="IU83" s="67" t="str">
        <f t="shared" si="10"/>
        <v/>
      </c>
      <c r="IV83" s="68" t="str">
        <f t="shared" si="11"/>
        <v/>
      </c>
    </row>
    <row r="84" ht="15" customHeight="1" spans="11:256">
      <c r="K84" s="2" t="str">
        <f>'Gene Table'!A80</f>
        <v>G06</v>
      </c>
      <c r="L84" s="2" t="str">
        <f>'Gene Table'!D80</f>
        <v>hsa-miR-192-5p</v>
      </c>
      <c r="M84" s="67" t="e">
        <f>IF(ISNUMBER(Results!G80),LOG(Results!G80,2),NA())</f>
        <v>#N/A</v>
      </c>
      <c r="N84" s="68" t="e">
        <f>IF(ISNUMBER(Results!H80),Results!H80,NA())</f>
        <v>#N/A</v>
      </c>
      <c r="O84" s="2" t="str">
        <f>Results!J80</f>
        <v>OKAY</v>
      </c>
      <c r="P84" s="48"/>
      <c r="Q84" s="48"/>
      <c r="R84" s="48"/>
      <c r="IS84" s="2" t="str">
        <f>'Gene Table'!A80</f>
        <v>G06</v>
      </c>
      <c r="IT84" s="2" t="str">
        <f>'Gene Table'!D80</f>
        <v>hsa-miR-192-5p</v>
      </c>
      <c r="IU84" s="67" t="str">
        <f t="shared" si="10"/>
        <v/>
      </c>
      <c r="IV84" s="68" t="str">
        <f t="shared" si="11"/>
        <v/>
      </c>
    </row>
    <row r="85" ht="15" customHeight="1" spans="11:256">
      <c r="K85" s="2" t="str">
        <f>'Gene Table'!A81</f>
        <v>G07</v>
      </c>
      <c r="L85" s="2" t="str">
        <f>'Gene Table'!D81</f>
        <v>hsa-miR-199a-5p</v>
      </c>
      <c r="M85" s="67" t="e">
        <f>IF(ISNUMBER(Results!G81),LOG(Results!G81,2),NA())</f>
        <v>#N/A</v>
      </c>
      <c r="N85" s="68" t="e">
        <f>IF(ISNUMBER(Results!H81),Results!H81,NA())</f>
        <v>#N/A</v>
      </c>
      <c r="O85" s="2" t="str">
        <f>Results!J81</f>
        <v>OKAY</v>
      </c>
      <c r="P85" s="48"/>
      <c r="Q85" s="48"/>
      <c r="R85" s="48"/>
      <c r="IS85" s="2" t="str">
        <f>'Gene Table'!A81</f>
        <v>G07</v>
      </c>
      <c r="IT85" s="2" t="str">
        <f>'Gene Table'!D81</f>
        <v>hsa-miR-199a-5p</v>
      </c>
      <c r="IU85" s="67" t="str">
        <f t="shared" si="10"/>
        <v/>
      </c>
      <c r="IV85" s="68" t="str">
        <f t="shared" si="11"/>
        <v/>
      </c>
    </row>
    <row r="86" ht="15" customHeight="1" spans="11:15">
      <c r="K86" s="2" t="str">
        <f>'Gene Table'!A82</f>
        <v>G08</v>
      </c>
      <c r="L86" s="2" t="str">
        <f>'Gene Table'!D82</f>
        <v>hsa-miR-200c-3p</v>
      </c>
      <c r="M86" s="67" t="e">
        <f>IF(ISNUMBER(Results!G82),LOG(Results!G82,2),NA())</f>
        <v>#N/A</v>
      </c>
      <c r="N86" s="68" t="e">
        <f>IF(ISNUMBER(Results!H82),Results!H82,NA())</f>
        <v>#N/A</v>
      </c>
      <c r="O86" s="2" t="str">
        <f>Results!J82</f>
        <v>OKAY</v>
      </c>
    </row>
    <row r="87" ht="15" customHeight="1" spans="11:15">
      <c r="K87" s="2" t="str">
        <f>'Gene Table'!A83</f>
        <v>G09</v>
      </c>
      <c r="L87" s="2" t="str">
        <f>'Gene Table'!D83</f>
        <v>hsa-miR-29a-3p</v>
      </c>
      <c r="M87" s="67" t="e">
        <f>IF(ISNUMBER(Results!G83),LOG(Results!G83,2),NA())</f>
        <v>#N/A</v>
      </c>
      <c r="N87" s="68" t="e">
        <f>IF(ISNUMBER(Results!H83),Results!H83,NA())</f>
        <v>#N/A</v>
      </c>
      <c r="O87" s="2" t="str">
        <f>Results!J83</f>
        <v>OKAY</v>
      </c>
    </row>
    <row r="88" ht="15" customHeight="1" spans="11:15">
      <c r="K88" s="2" t="str">
        <f>'Gene Table'!A84</f>
        <v>G10</v>
      </c>
      <c r="L88" s="2" t="str">
        <f>'Gene Table'!D84</f>
        <v>hsa-miR-23a-3p</v>
      </c>
      <c r="M88" s="67" t="e">
        <f>IF(ISNUMBER(Results!G84),LOG(Results!G84,2),NA())</f>
        <v>#N/A</v>
      </c>
      <c r="N88" s="68" t="e">
        <f>IF(ISNUMBER(Results!H84),Results!H84,NA())</f>
        <v>#N/A</v>
      </c>
      <c r="O88" s="2" t="str">
        <f>Results!J84</f>
        <v>OKAY</v>
      </c>
    </row>
    <row r="89" ht="15" customHeight="1" spans="11:15">
      <c r="K89" s="2" t="str">
        <f>'Gene Table'!A85</f>
        <v>G11</v>
      </c>
      <c r="L89" s="2" t="str">
        <f>'Gene Table'!D85</f>
        <v>hsa-miR-320a</v>
      </c>
      <c r="M89" s="67" t="e">
        <f>IF(ISNUMBER(Results!G85),LOG(Results!G85,2),NA())</f>
        <v>#N/A</v>
      </c>
      <c r="N89" s="68" t="e">
        <f>IF(ISNUMBER(Results!H85),Results!H85,NA())</f>
        <v>#N/A</v>
      </c>
      <c r="O89" s="2" t="str">
        <f>Results!J85</f>
        <v>OKAY</v>
      </c>
    </row>
    <row r="90" ht="15" customHeight="1" spans="11:15">
      <c r="K90" s="2" t="str">
        <f>'Gene Table'!A86</f>
        <v>G12</v>
      </c>
      <c r="L90" s="2" t="str">
        <f>'Gene Table'!D86</f>
        <v>hsa-miR-133a</v>
      </c>
      <c r="M90" s="67" t="e">
        <f>IF(ISNUMBER(Results!G86),LOG(Results!G86,2),NA())</f>
        <v>#N/A</v>
      </c>
      <c r="N90" s="68" t="e">
        <f>IF(ISNUMBER(Results!H86),Results!H86,NA())</f>
        <v>#N/A</v>
      </c>
      <c r="O90" s="2" t="str">
        <f>Results!J86</f>
        <v>OKAY</v>
      </c>
    </row>
    <row r="91" ht="15" customHeight="1"/>
    <row r="92" ht="15" customHeight="1"/>
    <row r="93" ht="15" customHeight="1"/>
    <row r="94" ht="15" customHeight="1"/>
    <row r="95" ht="15" customHeight="1"/>
  </sheetData>
  <mergeCells count="7">
    <mergeCell ref="A1:C1"/>
    <mergeCell ref="F1:H1"/>
    <mergeCell ref="A2:I2"/>
    <mergeCell ref="A3:I3"/>
    <mergeCell ref="A4:I4"/>
    <mergeCell ref="M5:O5"/>
    <mergeCell ref="IU5:IV5"/>
  </mergeCells>
  <pageMargins left="0.75" right="0.75" top="1" bottom="1" header="0.5" footer="0.5"/>
  <pageSetup paperSize="1" orientation="portrait"/>
  <headerFooter alignWithMargins="0"/>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L105"/>
  <sheetViews>
    <sheetView workbookViewId="0">
      <selection activeCell="M86" sqref="M86"/>
    </sheetView>
  </sheetViews>
  <sheetFormatPr defaultColWidth="9" defaultRowHeight="12.75"/>
  <cols>
    <col min="1" max="1" width="18.4285714285714" customWidth="1"/>
    <col min="2" max="2" width="6.71428571428571" style="1" customWidth="1"/>
    <col min="3" max="12" width="6.71428571428571" customWidth="1"/>
    <col min="13" max="13" width="20.4285714285714" customWidth="1"/>
    <col min="14" max="14" width="7" customWidth="1"/>
    <col min="15" max="24" width="6.71428571428571" customWidth="1"/>
    <col min="25" max="44" width="8.71428571428571" customWidth="1"/>
    <col min="45" max="45" width="15.2857142857143" customWidth="1"/>
    <col min="46" max="46" width="6.71428571428571" style="1" customWidth="1"/>
    <col min="47" max="47" width="10" customWidth="1"/>
    <col min="48" max="55" width="6.71428571428571" customWidth="1"/>
    <col min="56" max="56" width="8" customWidth="1"/>
    <col min="57" max="57" width="7" customWidth="1"/>
    <col min="58" max="65" width="6.71428571428571" customWidth="1"/>
    <col min="66" max="66" width="8" customWidth="1"/>
    <col min="67" max="68" width="10.7142857142857" customWidth="1"/>
    <col min="69" max="69" width="16" customWidth="1"/>
    <col min="70" max="70" width="6.71428571428571" style="1" customWidth="1"/>
    <col min="71" max="71" width="15.1428571428571" customWidth="1"/>
    <col min="72" max="72" width="15.8571428571429" customWidth="1"/>
    <col min="73" max="73" width="17" customWidth="1"/>
    <col min="74" max="90" width="9.71428571428571" customWidth="1"/>
  </cols>
  <sheetData>
    <row r="1" ht="13.5" spans="1:90">
      <c r="A1" s="2"/>
      <c r="B1" s="3"/>
      <c r="C1" s="4" t="s">
        <v>450</v>
      </c>
      <c r="D1" s="5"/>
      <c r="E1" s="5"/>
      <c r="F1" s="5"/>
      <c r="G1" s="5"/>
      <c r="H1" s="5"/>
      <c r="I1" s="5"/>
      <c r="J1" s="5"/>
      <c r="K1" s="5"/>
      <c r="L1" s="14"/>
      <c r="M1" s="15"/>
      <c r="N1" s="15"/>
      <c r="O1" s="4" t="s">
        <v>450</v>
      </c>
      <c r="P1" s="5"/>
      <c r="Q1" s="5"/>
      <c r="R1" s="5"/>
      <c r="S1" s="5"/>
      <c r="T1" s="5"/>
      <c r="U1" s="5"/>
      <c r="V1" s="5"/>
      <c r="W1" s="5"/>
      <c r="X1" s="14"/>
      <c r="Y1" s="18" t="s">
        <v>451</v>
      </c>
      <c r="Z1" s="19"/>
      <c r="AA1" s="19"/>
      <c r="AB1" s="19"/>
      <c r="AC1" s="19"/>
      <c r="AD1" s="19"/>
      <c r="AE1" s="19"/>
      <c r="AF1" s="19"/>
      <c r="AG1" s="19"/>
      <c r="AH1" s="19"/>
      <c r="AI1" s="19"/>
      <c r="AJ1" s="19"/>
      <c r="AK1" s="19"/>
      <c r="AL1" s="19"/>
      <c r="AM1" s="19"/>
      <c r="AN1" s="19"/>
      <c r="AO1" s="19"/>
      <c r="AP1" s="19"/>
      <c r="AQ1" s="19"/>
      <c r="AR1" s="39"/>
      <c r="AS1" s="2"/>
      <c r="AT1" s="3"/>
      <c r="AU1" s="4" t="s">
        <v>452</v>
      </c>
      <c r="AV1" s="5"/>
      <c r="AW1" s="5"/>
      <c r="AX1" s="5"/>
      <c r="AY1" s="5"/>
      <c r="AZ1" s="5"/>
      <c r="BA1" s="5"/>
      <c r="BB1" s="5"/>
      <c r="BC1" s="5"/>
      <c r="BD1" s="5"/>
      <c r="BE1" s="5"/>
      <c r="BF1" s="5"/>
      <c r="BG1" s="5"/>
      <c r="BH1" s="5"/>
      <c r="BI1" s="5"/>
      <c r="BJ1" s="5"/>
      <c r="BK1" s="5"/>
      <c r="BL1" s="5"/>
      <c r="BM1" s="5"/>
      <c r="BN1" s="14"/>
      <c r="BO1" s="4" t="s">
        <v>453</v>
      </c>
      <c r="BP1" s="14"/>
      <c r="BQ1" s="2"/>
      <c r="BR1" s="3"/>
      <c r="BS1" s="4" t="s">
        <v>454</v>
      </c>
      <c r="BT1" s="5"/>
      <c r="BU1" s="5"/>
      <c r="BV1" s="5"/>
      <c r="BW1" s="5"/>
      <c r="BX1" s="5"/>
      <c r="BY1" s="5"/>
      <c r="BZ1" s="5"/>
      <c r="CA1" s="5"/>
      <c r="CB1" s="5"/>
      <c r="CC1" s="5"/>
      <c r="CD1" s="5"/>
      <c r="CE1" s="5"/>
      <c r="CF1" s="5"/>
      <c r="CG1" s="5"/>
      <c r="CH1" s="5"/>
      <c r="CI1" s="5"/>
      <c r="CJ1" s="5"/>
      <c r="CK1" s="5"/>
      <c r="CL1" s="14"/>
    </row>
    <row r="2" spans="1:90">
      <c r="A2" s="6" t="s">
        <v>376</v>
      </c>
      <c r="B2" s="7" t="s">
        <v>377</v>
      </c>
      <c r="C2" s="8" t="str">
        <f>BO2</f>
        <v>Test Sample</v>
      </c>
      <c r="D2" s="8"/>
      <c r="E2" s="8"/>
      <c r="F2" s="8"/>
      <c r="G2" s="8"/>
      <c r="H2" s="8"/>
      <c r="I2" s="8"/>
      <c r="J2" s="8"/>
      <c r="K2" s="8"/>
      <c r="L2" s="8"/>
      <c r="M2" s="6" t="s">
        <v>376</v>
      </c>
      <c r="N2" s="7" t="s">
        <v>377</v>
      </c>
      <c r="O2" s="8" t="str">
        <f>BP2</f>
        <v>Control Sample</v>
      </c>
      <c r="P2" s="8"/>
      <c r="Q2" s="8"/>
      <c r="R2" s="8"/>
      <c r="S2" s="8"/>
      <c r="T2" s="8"/>
      <c r="U2" s="8"/>
      <c r="V2" s="8"/>
      <c r="W2" s="8"/>
      <c r="X2" s="16"/>
      <c r="Y2" s="20" t="str">
        <f>BO2</f>
        <v>Test Sample</v>
      </c>
      <c r="Z2" s="21"/>
      <c r="AA2" s="21"/>
      <c r="AB2" s="21"/>
      <c r="AC2" s="21"/>
      <c r="AD2" s="21"/>
      <c r="AE2" s="21"/>
      <c r="AF2" s="21"/>
      <c r="AG2" s="21"/>
      <c r="AH2" s="34"/>
      <c r="AI2" s="20" t="str">
        <f>BP2</f>
        <v>Control Sample</v>
      </c>
      <c r="AJ2" s="21"/>
      <c r="AK2" s="21"/>
      <c r="AL2" s="21"/>
      <c r="AM2" s="21"/>
      <c r="AN2" s="21"/>
      <c r="AO2" s="21"/>
      <c r="AP2" s="21"/>
      <c r="AQ2" s="21"/>
      <c r="AR2" s="34"/>
      <c r="AS2" s="40" t="s">
        <v>376</v>
      </c>
      <c r="AT2" s="7" t="s">
        <v>377</v>
      </c>
      <c r="AU2" s="8" t="str">
        <f>C2</f>
        <v>Test Sample</v>
      </c>
      <c r="AV2" s="8"/>
      <c r="AW2" s="8"/>
      <c r="AX2" s="8"/>
      <c r="AY2" s="8"/>
      <c r="AZ2" s="8"/>
      <c r="BA2" s="8"/>
      <c r="BB2" s="8"/>
      <c r="BC2" s="8"/>
      <c r="BD2" s="8"/>
      <c r="BE2" s="8" t="str">
        <f>O2</f>
        <v>Control Sample</v>
      </c>
      <c r="BF2" s="8"/>
      <c r="BG2" s="8"/>
      <c r="BH2" s="8"/>
      <c r="BI2" s="8"/>
      <c r="BJ2" s="8"/>
      <c r="BK2" s="8"/>
      <c r="BL2" s="8"/>
      <c r="BM2" s="8"/>
      <c r="BN2" s="8"/>
      <c r="BO2" s="15" t="str">
        <f>Results!C2</f>
        <v>Test Sample</v>
      </c>
      <c r="BP2" s="15" t="str">
        <f>Results!D2</f>
        <v>Control Sample</v>
      </c>
      <c r="BQ2" s="40" t="s">
        <v>376</v>
      </c>
      <c r="BR2" s="7" t="s">
        <v>377</v>
      </c>
      <c r="BS2" s="8" t="str">
        <f>C2</f>
        <v>Test Sample</v>
      </c>
      <c r="BT2" s="8"/>
      <c r="BU2" s="8"/>
      <c r="BV2" s="8"/>
      <c r="BW2" s="8"/>
      <c r="BX2" s="8"/>
      <c r="BY2" s="8"/>
      <c r="BZ2" s="8"/>
      <c r="CA2" s="8"/>
      <c r="CB2" s="8"/>
      <c r="CC2" s="8" t="str">
        <f>O2</f>
        <v>Control Sample</v>
      </c>
      <c r="CD2" s="8"/>
      <c r="CE2" s="8"/>
      <c r="CF2" s="8"/>
      <c r="CG2" s="8"/>
      <c r="CH2" s="8"/>
      <c r="CI2" s="8"/>
      <c r="CJ2" s="8"/>
      <c r="CK2" s="8"/>
      <c r="CL2" s="8"/>
    </row>
    <row r="3" spans="1:90">
      <c r="A3" s="9"/>
      <c r="B3" s="10"/>
      <c r="C3" s="11" t="s">
        <v>382</v>
      </c>
      <c r="D3" s="11" t="s">
        <v>383</v>
      </c>
      <c r="E3" s="11" t="s">
        <v>384</v>
      </c>
      <c r="F3" s="11" t="s">
        <v>385</v>
      </c>
      <c r="G3" s="11" t="s">
        <v>386</v>
      </c>
      <c r="H3" s="11" t="s">
        <v>387</v>
      </c>
      <c r="I3" s="11" t="s">
        <v>388</v>
      </c>
      <c r="J3" s="11" t="s">
        <v>389</v>
      </c>
      <c r="K3" s="11" t="s">
        <v>390</v>
      </c>
      <c r="L3" s="11" t="s">
        <v>391</v>
      </c>
      <c r="M3" s="9"/>
      <c r="N3" s="10"/>
      <c r="O3" s="11" t="s">
        <v>382</v>
      </c>
      <c r="P3" s="11" t="s">
        <v>383</v>
      </c>
      <c r="Q3" s="11" t="s">
        <v>384</v>
      </c>
      <c r="R3" s="11" t="s">
        <v>385</v>
      </c>
      <c r="S3" s="11" t="s">
        <v>386</v>
      </c>
      <c r="T3" s="11" t="s">
        <v>387</v>
      </c>
      <c r="U3" s="11" t="s">
        <v>388</v>
      </c>
      <c r="V3" s="11" t="s">
        <v>389</v>
      </c>
      <c r="W3" s="11" t="s">
        <v>390</v>
      </c>
      <c r="X3" s="17" t="s">
        <v>391</v>
      </c>
      <c r="Y3" s="22" t="s">
        <v>382</v>
      </c>
      <c r="Z3" s="11" t="s">
        <v>383</v>
      </c>
      <c r="AA3" s="11" t="s">
        <v>384</v>
      </c>
      <c r="AB3" s="11" t="s">
        <v>385</v>
      </c>
      <c r="AC3" s="11" t="s">
        <v>386</v>
      </c>
      <c r="AD3" s="11" t="s">
        <v>387</v>
      </c>
      <c r="AE3" s="11" t="s">
        <v>388</v>
      </c>
      <c r="AF3" s="11" t="s">
        <v>389</v>
      </c>
      <c r="AG3" s="11" t="s">
        <v>390</v>
      </c>
      <c r="AH3" s="35" t="s">
        <v>391</v>
      </c>
      <c r="AI3" s="22" t="s">
        <v>382</v>
      </c>
      <c r="AJ3" s="11" t="s">
        <v>383</v>
      </c>
      <c r="AK3" s="11" t="s">
        <v>384</v>
      </c>
      <c r="AL3" s="11" t="s">
        <v>385</v>
      </c>
      <c r="AM3" s="11" t="s">
        <v>386</v>
      </c>
      <c r="AN3" s="11" t="s">
        <v>387</v>
      </c>
      <c r="AO3" s="11" t="s">
        <v>388</v>
      </c>
      <c r="AP3" s="11" t="s">
        <v>389</v>
      </c>
      <c r="AQ3" s="11" t="s">
        <v>390</v>
      </c>
      <c r="AR3" s="35" t="s">
        <v>391</v>
      </c>
      <c r="AS3" s="41"/>
      <c r="AT3" s="10"/>
      <c r="AU3" s="11" t="s">
        <v>382</v>
      </c>
      <c r="AV3" s="11" t="s">
        <v>383</v>
      </c>
      <c r="AW3" s="11" t="s">
        <v>384</v>
      </c>
      <c r="AX3" s="11" t="s">
        <v>385</v>
      </c>
      <c r="AY3" s="11" t="s">
        <v>386</v>
      </c>
      <c r="AZ3" s="11" t="s">
        <v>387</v>
      </c>
      <c r="BA3" s="11" t="s">
        <v>388</v>
      </c>
      <c r="BB3" s="11" t="s">
        <v>389</v>
      </c>
      <c r="BC3" s="11" t="s">
        <v>390</v>
      </c>
      <c r="BD3" s="11" t="s">
        <v>391</v>
      </c>
      <c r="BE3" s="11" t="s">
        <v>382</v>
      </c>
      <c r="BF3" s="11" t="s">
        <v>383</v>
      </c>
      <c r="BG3" s="11" t="s">
        <v>384</v>
      </c>
      <c r="BH3" s="11" t="s">
        <v>385</v>
      </c>
      <c r="BI3" s="11" t="s">
        <v>386</v>
      </c>
      <c r="BJ3" s="11" t="s">
        <v>387</v>
      </c>
      <c r="BK3" s="11" t="s">
        <v>388</v>
      </c>
      <c r="BL3" s="11" t="s">
        <v>389</v>
      </c>
      <c r="BM3" s="11" t="s">
        <v>390</v>
      </c>
      <c r="BN3" s="11" t="s">
        <v>391</v>
      </c>
      <c r="BO3" s="15"/>
      <c r="BP3" s="15"/>
      <c r="BQ3" s="41"/>
      <c r="BR3" s="10"/>
      <c r="BS3" s="11" t="s">
        <v>382</v>
      </c>
      <c r="BT3" s="11" t="s">
        <v>383</v>
      </c>
      <c r="BU3" s="11" t="s">
        <v>384</v>
      </c>
      <c r="BV3" s="11" t="s">
        <v>385</v>
      </c>
      <c r="BW3" s="11" t="s">
        <v>386</v>
      </c>
      <c r="BX3" s="11" t="s">
        <v>387</v>
      </c>
      <c r="BY3" s="11" t="s">
        <v>388</v>
      </c>
      <c r="BZ3" s="11" t="s">
        <v>389</v>
      </c>
      <c r="CA3" s="11" t="s">
        <v>390</v>
      </c>
      <c r="CB3" s="11" t="s">
        <v>391</v>
      </c>
      <c r="CC3" s="11" t="s">
        <v>382</v>
      </c>
      <c r="CD3" s="11" t="s">
        <v>383</v>
      </c>
      <c r="CE3" s="11" t="s">
        <v>384</v>
      </c>
      <c r="CF3" s="11" t="s">
        <v>385</v>
      </c>
      <c r="CG3" s="11" t="s">
        <v>386</v>
      </c>
      <c r="CH3" s="11" t="s">
        <v>387</v>
      </c>
      <c r="CI3" s="11" t="s">
        <v>388</v>
      </c>
      <c r="CJ3" s="11" t="s">
        <v>389</v>
      </c>
      <c r="CK3" s="11" t="s">
        <v>390</v>
      </c>
      <c r="CL3" s="11" t="s">
        <v>391</v>
      </c>
    </row>
    <row r="4" ht="12" customHeight="1" spans="1:90">
      <c r="A4" s="12" t="str">
        <f>'Gene Table'!D3</f>
        <v>hsa-miR-16-5p</v>
      </c>
      <c r="B4" s="12" t="s">
        <v>7</v>
      </c>
      <c r="C4" s="13" t="str">
        <f>IF('Test Sample Data'!C3="","",IF(SUM('Test Sample Data'!C$3:C$98)&gt;10,IF(AND(ISNUMBER('Test Sample Data'!C3),'Test Sample Data'!C3&lt;35,'Test Sample Data'!C3&gt;0),'Test Sample Data'!C3,35),""))</f>
        <v/>
      </c>
      <c r="D4" s="13" t="str">
        <f>IF('Test Sample Data'!D3="","",IF(SUM('Test Sample Data'!D$3:D$98)&gt;10,IF(AND(ISNUMBER('Test Sample Data'!D3),'Test Sample Data'!D3&lt;35,'Test Sample Data'!D3&gt;0),'Test Sample Data'!D3,35),""))</f>
        <v/>
      </c>
      <c r="E4" s="13" t="str">
        <f>IF('Test Sample Data'!E3="","",IF(SUM('Test Sample Data'!E$3:E$98)&gt;10,IF(AND(ISNUMBER('Test Sample Data'!E3),'Test Sample Data'!E3&lt;35,'Test Sample Data'!E3&gt;0),'Test Sample Data'!E3,35),""))</f>
        <v/>
      </c>
      <c r="F4" s="13" t="str">
        <f>IF('Test Sample Data'!F3="","",IF(SUM('Test Sample Data'!F$3:F$98)&gt;10,IF(AND(ISNUMBER('Test Sample Data'!F3),'Test Sample Data'!F3&lt;35,'Test Sample Data'!F3&gt;0),'Test Sample Data'!F3,35),""))</f>
        <v/>
      </c>
      <c r="G4" s="13" t="str">
        <f>IF('Test Sample Data'!G3="","",IF(SUM('Test Sample Data'!G$3:G$98)&gt;10,IF(AND(ISNUMBER('Test Sample Data'!G3),'Test Sample Data'!G3&lt;35,'Test Sample Data'!G3&gt;0),'Test Sample Data'!G3,35),""))</f>
        <v/>
      </c>
      <c r="H4" s="13" t="str">
        <f>IF('Test Sample Data'!H3="","",IF(SUM('Test Sample Data'!H$3:H$98)&gt;10,IF(AND(ISNUMBER('Test Sample Data'!H3),'Test Sample Data'!H3&lt;35,'Test Sample Data'!H3&gt;0),'Test Sample Data'!H3,35),""))</f>
        <v/>
      </c>
      <c r="I4" s="13" t="str">
        <f>IF('Test Sample Data'!I3="","",IF(SUM('Test Sample Data'!I$3:I$98)&gt;10,IF(AND(ISNUMBER('Test Sample Data'!I3),'Test Sample Data'!I3&lt;35,'Test Sample Data'!I3&gt;0),'Test Sample Data'!I3,35),""))</f>
        <v/>
      </c>
      <c r="J4" s="13" t="str">
        <f>IF('Test Sample Data'!J3="","",IF(SUM('Test Sample Data'!J$3:J$98)&gt;10,IF(AND(ISNUMBER('Test Sample Data'!J3),'Test Sample Data'!J3&lt;35,'Test Sample Data'!J3&gt;0),'Test Sample Data'!J3,35),""))</f>
        <v/>
      </c>
      <c r="K4" s="13" t="str">
        <f>IF('Test Sample Data'!K3="","",IF(SUM('Test Sample Data'!K$3:K$98)&gt;10,IF(AND(ISNUMBER('Test Sample Data'!K3),'Test Sample Data'!K3&lt;35,'Test Sample Data'!K3&gt;0),'Test Sample Data'!K3,35),""))</f>
        <v/>
      </c>
      <c r="L4" s="13" t="str">
        <f>IF('Test Sample Data'!L3="","",IF(SUM('Test Sample Data'!L$3:L$98)&gt;10,IF(AND(ISNUMBER('Test Sample Data'!L3),'Test Sample Data'!L3&lt;35,'Test Sample Data'!L3&gt;0),'Test Sample Data'!L3,35),""))</f>
        <v/>
      </c>
      <c r="M4" s="13" t="str">
        <f>'Gene Table'!D3</f>
        <v>hsa-miR-16-5p</v>
      </c>
      <c r="N4" s="13" t="s">
        <v>7</v>
      </c>
      <c r="O4" s="13" t="str">
        <f>IF('Control Sample Data'!C3="","",IF(SUM('Control Sample Data'!C$3:C$98)&gt;10,IF(AND(ISNUMBER('Control Sample Data'!C3),'Control Sample Data'!C3&lt;35,'Control Sample Data'!C3&gt;0),'Control Sample Data'!C3,35),""))</f>
        <v/>
      </c>
      <c r="P4" s="13" t="str">
        <f>IF('Control Sample Data'!D3="","",IF(SUM('Control Sample Data'!D$3:D$98)&gt;10,IF(AND(ISNUMBER('Control Sample Data'!D3),'Control Sample Data'!D3&lt;35,'Control Sample Data'!D3&gt;0),'Control Sample Data'!D3,35),""))</f>
        <v/>
      </c>
      <c r="Q4" s="13" t="str">
        <f>IF('Control Sample Data'!E3="","",IF(SUM('Control Sample Data'!E$3:E$98)&gt;10,IF(AND(ISNUMBER('Control Sample Data'!E3),'Control Sample Data'!E3&lt;35,'Control Sample Data'!E3&gt;0),'Control Sample Data'!E3,35),""))</f>
        <v/>
      </c>
      <c r="R4" s="13" t="str">
        <f>IF('Control Sample Data'!F3="","",IF(SUM('Control Sample Data'!F$3:F$98)&gt;10,IF(AND(ISNUMBER('Control Sample Data'!F3),'Control Sample Data'!F3&lt;35,'Control Sample Data'!F3&gt;0),'Control Sample Data'!F3,35),""))</f>
        <v/>
      </c>
      <c r="S4" s="13" t="str">
        <f>IF('Control Sample Data'!G3="","",IF(SUM('Control Sample Data'!G$3:G$98)&gt;10,IF(AND(ISNUMBER('Control Sample Data'!G3),'Control Sample Data'!G3&lt;35,'Control Sample Data'!G3&gt;0),'Control Sample Data'!G3,35),""))</f>
        <v/>
      </c>
      <c r="T4" s="13" t="str">
        <f>IF('Control Sample Data'!H3="","",IF(SUM('Control Sample Data'!H$3:H$98)&gt;10,IF(AND(ISNUMBER('Control Sample Data'!H3),'Control Sample Data'!H3&lt;35,'Control Sample Data'!H3&gt;0),'Control Sample Data'!H3,35),""))</f>
        <v/>
      </c>
      <c r="U4" s="13" t="str">
        <f>IF('Control Sample Data'!I3="","",IF(SUM('Control Sample Data'!I$3:I$98)&gt;10,IF(AND(ISNUMBER('Control Sample Data'!I3),'Control Sample Data'!I3&lt;35,'Control Sample Data'!I3&gt;0),'Control Sample Data'!I3,35),""))</f>
        <v/>
      </c>
      <c r="V4" s="13" t="str">
        <f>IF('Control Sample Data'!J3="","",IF(SUM('Control Sample Data'!J$3:J$98)&gt;10,IF(AND(ISNUMBER('Control Sample Data'!J3),'Control Sample Data'!J3&lt;35,'Control Sample Data'!J3&gt;0),'Control Sample Data'!J3,35),""))</f>
        <v/>
      </c>
      <c r="W4" s="13" t="str">
        <f>IF('Control Sample Data'!K3="","",IF(SUM('Control Sample Data'!K$3:K$98)&gt;10,IF(AND(ISNUMBER('Control Sample Data'!K3),'Control Sample Data'!K3&lt;35,'Control Sample Data'!K3&gt;0),'Control Sample Data'!K3,35),""))</f>
        <v/>
      </c>
      <c r="X4" s="13" t="str">
        <f>IF('Control Sample Data'!L3="","",IF(SUM('Control Sample Data'!L$3:L$98)&gt;10,IF(AND(ISNUMBER('Control Sample Data'!L3),'Control Sample Data'!L3&lt;35,'Control Sample Data'!L3&gt;0),'Control Sample Data'!L3,35),""))</f>
        <v/>
      </c>
      <c r="Y4" s="23" t="str">
        <f>IF(ISERROR(VLOOKUP('Choose Housekeeping Genes'!$A3,Calculations!$A$4:$L$99,3,0)),"",VLOOKUP('Choose Housekeeping Genes'!$A3,Calculations!$A$4:$L$99,3,0))</f>
        <v/>
      </c>
      <c r="Z4" s="24" t="str">
        <f>IF(ISERROR(VLOOKUP('Choose Housekeeping Genes'!$A3,Calculations!$A$4:$L$99,4,0)),"",VLOOKUP('Choose Housekeeping Genes'!$A3,Calculations!$A$4:$L$99,4,0))</f>
        <v/>
      </c>
      <c r="AA4" s="24" t="str">
        <f>IF(ISERROR(VLOOKUP('Choose Housekeeping Genes'!$A3,Calculations!$A$4:$L$99,5,0)),"",VLOOKUP('Choose Housekeeping Genes'!$A3,Calculations!$A$4:$L$99,5,0))</f>
        <v/>
      </c>
      <c r="AB4" s="24" t="str">
        <f>IF(ISERROR(VLOOKUP('Choose Housekeeping Genes'!$A3,Calculations!$A$4:$L$99,6,0)),"",VLOOKUP('Choose Housekeeping Genes'!$A3,Calculations!$A$4:$L$99,6,0))</f>
        <v/>
      </c>
      <c r="AC4" s="24" t="str">
        <f>IF(ISERROR(VLOOKUP('Choose Housekeeping Genes'!$A3,Calculations!$A$4:$L$99,7,0)),"",VLOOKUP('Choose Housekeeping Genes'!$A3,Calculations!$A$4:$L$99,7,0))</f>
        <v/>
      </c>
      <c r="AD4" s="24" t="str">
        <f>IF(ISERROR(VLOOKUP('Choose Housekeeping Genes'!$A3,Calculations!$A$4:$L$99,8,0)),"",VLOOKUP('Choose Housekeeping Genes'!$A3,Calculations!$A$4:$L$99,8,0))</f>
        <v/>
      </c>
      <c r="AE4" s="24" t="str">
        <f>IF(ISERROR(VLOOKUP('Choose Housekeeping Genes'!$A3,Calculations!$A$4:$L$99,9,0)),"",VLOOKUP('Choose Housekeeping Genes'!$A3,Calculations!$A$4:$L$99,9,0))</f>
        <v/>
      </c>
      <c r="AF4" s="24" t="str">
        <f>IF(ISERROR(VLOOKUP('Choose Housekeeping Genes'!$A3,Calculations!$A$4:$L$99,10,0)),"",VLOOKUP('Choose Housekeeping Genes'!$A3,Calculations!$A$4:$L$99,10,0))</f>
        <v/>
      </c>
      <c r="AG4" s="24" t="str">
        <f>IF(ISERROR(VLOOKUP('Choose Housekeeping Genes'!$A3,Calculations!$A$4:$L$99,11,0)),"",VLOOKUP('Choose Housekeeping Genes'!$A3,Calculations!$A$4:$L$99,11,0))</f>
        <v/>
      </c>
      <c r="AH4" s="36" t="str">
        <f>IF(ISERROR(VLOOKUP('Choose Housekeeping Genes'!$A3,Calculations!$A$4:$M$99,12,0)),"",VLOOKUP('Choose Housekeeping Genes'!$A3,Calculations!$A$4:$M$99,12,0))</f>
        <v/>
      </c>
      <c r="AI4" s="23" t="str">
        <f>IF(ISERROR(VLOOKUP('Choose Housekeeping Genes'!$A3,Calculations!$A$4:$AA$99,15,0)),"",VLOOKUP('Choose Housekeeping Genes'!$A3,Calculations!$A$4:$AA$99,15,0))</f>
        <v/>
      </c>
      <c r="AJ4" s="24" t="str">
        <f>IF(ISERROR(VLOOKUP('Choose Housekeeping Genes'!$A3,Calculations!$A$4:$AA$99,16,0)),"",VLOOKUP('Choose Housekeeping Genes'!$A3,Calculations!$A$4:$AA$99,16,0))</f>
        <v/>
      </c>
      <c r="AK4" s="24" t="str">
        <f>IF(ISERROR(VLOOKUP('Choose Housekeeping Genes'!$A3,Calculations!$A$4:$AA$99,17,0)),"",VLOOKUP('Choose Housekeeping Genes'!$A3,Calculations!$A$4:$AA$99,17,0))</f>
        <v/>
      </c>
      <c r="AL4" s="24" t="str">
        <f>IF(ISERROR(VLOOKUP('Choose Housekeeping Genes'!$A3,Calculations!$A$4:$AA$99,18,0)),"",VLOOKUP('Choose Housekeeping Genes'!$A3,Calculations!$A$4:$AA$99,18,0))</f>
        <v/>
      </c>
      <c r="AM4" s="24" t="str">
        <f>IF(ISERROR(VLOOKUP('Choose Housekeeping Genes'!$A3,Calculations!$A$4:$AA$99,19,0)),"",VLOOKUP('Choose Housekeeping Genes'!$A3,Calculations!$A$4:$AA$99,19,0))</f>
        <v/>
      </c>
      <c r="AN4" s="24" t="str">
        <f>IF(ISERROR(VLOOKUP('Choose Housekeeping Genes'!$A3,Calculations!$A$4:$AA$99,20,0)),"",VLOOKUP('Choose Housekeeping Genes'!$A3,Calculations!$A$4:$AA$99,20,0))</f>
        <v/>
      </c>
      <c r="AO4" s="24" t="str">
        <f>IF(ISERROR(VLOOKUP('Choose Housekeeping Genes'!$A3,Calculations!$A$4:$AA$99,21,0)),"",VLOOKUP('Choose Housekeeping Genes'!$A3,Calculations!$A$4:$AA$99,21,0))</f>
        <v/>
      </c>
      <c r="AP4" s="24" t="str">
        <f>IF(ISERROR(VLOOKUP('Choose Housekeeping Genes'!$A3,Calculations!$A$4:$AA$99,22,0)),"",VLOOKUP('Choose Housekeeping Genes'!$A3,Calculations!$A$4:$AA$99,22,0))</f>
        <v/>
      </c>
      <c r="AQ4" s="24" t="str">
        <f>IF(ISERROR(VLOOKUP('Choose Housekeeping Genes'!$A3,Calculations!$A$4:$AA$99,23,0)),"",VLOOKUP('Choose Housekeeping Genes'!$A3,Calculations!$A$4:$AA$99,23,0))</f>
        <v/>
      </c>
      <c r="AR4" s="36" t="str">
        <f>IF(ISERROR(VLOOKUP('Choose Housekeeping Genes'!$A3,Calculations!$A$4:$AA$99,24,0)),"",VLOOKUP('Choose Housekeeping Genes'!$A3,Calculations!$A$4:$AA$99,24,0))</f>
        <v/>
      </c>
      <c r="AS4" s="42" t="str">
        <f>A4</f>
        <v>hsa-miR-16-5p</v>
      </c>
      <c r="AT4" s="43" t="s">
        <v>7</v>
      </c>
      <c r="AU4" s="13" t="str">
        <f>IF(ISERROR(C4-Y$26),"",C4-Y$26)</f>
        <v/>
      </c>
      <c r="AV4" s="13" t="str">
        <f t="shared" ref="AV4:AV35" si="0">IF(ISERROR(D4-Z$26),"",D4-Z$26)</f>
        <v/>
      </c>
      <c r="AW4" s="13" t="str">
        <f t="shared" ref="AW4:AW35" si="1">IF(ISERROR(E4-AA$26),"",E4-AA$26)</f>
        <v/>
      </c>
      <c r="AX4" s="13" t="str">
        <f t="shared" ref="AX4:AX35" si="2">IF(ISERROR(F4-AB$26),"",F4-AB$26)</f>
        <v/>
      </c>
      <c r="AY4" s="13" t="str">
        <f t="shared" ref="AY4:AY35" si="3">IF(ISERROR(G4-AC$26),"",G4-AC$26)</f>
        <v/>
      </c>
      <c r="AZ4" s="13" t="str">
        <f t="shared" ref="AZ4:AZ35" si="4">IF(ISERROR(H4-AD$26),"",H4-AD$26)</f>
        <v/>
      </c>
      <c r="BA4" s="13" t="str">
        <f t="shared" ref="BA4:BA35" si="5">IF(ISERROR(I4-AE$26),"",I4-AE$26)</f>
        <v/>
      </c>
      <c r="BB4" s="13" t="str">
        <f t="shared" ref="BB4:BB35" si="6">IF(ISERROR(J4-AF$26),"",J4-AF$26)</f>
        <v/>
      </c>
      <c r="BC4" s="13" t="str">
        <f t="shared" ref="BC4:BC35" si="7">IF(ISERROR(K4-AG$26),"",K4-AG$26)</f>
        <v/>
      </c>
      <c r="BD4" s="13" t="str">
        <f t="shared" ref="BD4:BD35" si="8">IF(ISERROR(L4-AH$26),"",L4-AH$26)</f>
        <v/>
      </c>
      <c r="BE4" s="13" t="str">
        <f t="shared" ref="BE4:BE35" si="9">IF(ISERROR(O4-AI$26),"",O4-AI$26)</f>
        <v/>
      </c>
      <c r="BF4" s="13" t="str">
        <f t="shared" ref="BF4:BF35" si="10">IF(ISERROR(P4-AJ$26),"",P4-AJ$26)</f>
        <v/>
      </c>
      <c r="BG4" s="13" t="str">
        <f t="shared" ref="BG4:BG35" si="11">IF(ISERROR(Q4-AK$26),"",Q4-AK$26)</f>
        <v/>
      </c>
      <c r="BH4" s="13" t="str">
        <f t="shared" ref="BH4:BH35" si="12">IF(ISERROR(R4-AL$26),"",R4-AL$26)</f>
        <v/>
      </c>
      <c r="BI4" s="13" t="str">
        <f t="shared" ref="BI4:BI35" si="13">IF(ISERROR(S4-AM$26),"",S4-AM$26)</f>
        <v/>
      </c>
      <c r="BJ4" s="13" t="str">
        <f t="shared" ref="BJ4:BJ35" si="14">IF(ISERROR(T4-AN$26),"",T4-AN$26)</f>
        <v/>
      </c>
      <c r="BK4" s="13" t="str">
        <f t="shared" ref="BK4:BK35" si="15">IF(ISERROR(U4-AO$26),"",U4-AO$26)</f>
        <v/>
      </c>
      <c r="BL4" s="13" t="str">
        <f t="shared" ref="BL4:BL35" si="16">IF(ISERROR(V4-AP$26),"",V4-AP$26)</f>
        <v/>
      </c>
      <c r="BM4" s="13" t="str">
        <f t="shared" ref="BM4:BM35" si="17">IF(ISERROR(W4-AQ$26),"",W4-AQ$26)</f>
        <v/>
      </c>
      <c r="BN4" s="13" t="str">
        <f t="shared" ref="BN4:BN35" si="18">IF(ISERROR(X4-AR$26),"",X4-AR$26)</f>
        <v/>
      </c>
      <c r="BO4" s="45" t="str">
        <f>IF(ISERROR(AVERAGE(AU4:BD4)),"N/A",AVERAGE(AU4:BD4))</f>
        <v>N/A</v>
      </c>
      <c r="BP4" s="45" t="str">
        <f>IF(ISERROR(AVERAGE(BE4:BN4)),"N/A",AVERAGE(BE4:BN4))</f>
        <v>N/A</v>
      </c>
      <c r="BQ4" s="42" t="str">
        <f>A4</f>
        <v>hsa-miR-16-5p</v>
      </c>
      <c r="BR4" s="43" t="s">
        <v>7</v>
      </c>
      <c r="BS4" s="46" t="str">
        <f>IF(AU4="","",POWER(2,-AU4))</f>
        <v/>
      </c>
      <c r="BT4" s="46" t="str">
        <f>IF(AV4="","",POWER(2,-AV4))</f>
        <v/>
      </c>
      <c r="BU4" s="46" t="str">
        <f>IF(AW4="","",POWER(2,-AW4))</f>
        <v/>
      </c>
      <c r="BV4" s="46" t="str">
        <f>IF(AX4="","",POWER(2,-AX4))</f>
        <v/>
      </c>
      <c r="BW4" s="46" t="str">
        <f t="shared" ref="BW4:CL4" si="19">IF(AY4="","",POWER(2,-AY4))</f>
        <v/>
      </c>
      <c r="BX4" s="46" t="str">
        <f t="shared" si="19"/>
        <v/>
      </c>
      <c r="BY4" s="46" t="str">
        <f t="shared" si="19"/>
        <v/>
      </c>
      <c r="BZ4" s="46" t="str">
        <f t="shared" si="19"/>
        <v/>
      </c>
      <c r="CA4" s="46" t="str">
        <f t="shared" si="19"/>
        <v/>
      </c>
      <c r="CB4" s="46" t="str">
        <f t="shared" si="19"/>
        <v/>
      </c>
      <c r="CC4" s="46" t="str">
        <f t="shared" si="19"/>
        <v/>
      </c>
      <c r="CD4" s="46" t="str">
        <f t="shared" si="19"/>
        <v/>
      </c>
      <c r="CE4" s="46" t="str">
        <f t="shared" si="19"/>
        <v/>
      </c>
      <c r="CF4" s="46" t="str">
        <f t="shared" si="19"/>
        <v/>
      </c>
      <c r="CG4" s="46" t="str">
        <f t="shared" si="19"/>
        <v/>
      </c>
      <c r="CH4" s="46" t="str">
        <f t="shared" si="19"/>
        <v/>
      </c>
      <c r="CI4" s="46" t="str">
        <f t="shared" si="19"/>
        <v/>
      </c>
      <c r="CJ4" s="46" t="str">
        <f t="shared" si="19"/>
        <v/>
      </c>
      <c r="CK4" s="46" t="str">
        <f t="shared" si="19"/>
        <v/>
      </c>
      <c r="CL4" s="46" t="str">
        <f t="shared" si="19"/>
        <v/>
      </c>
    </row>
    <row r="5" ht="13.5" customHeight="1" spans="1:90">
      <c r="A5" s="12" t="str">
        <f>'Gene Table'!D4</f>
        <v>hsa-miR-124-3p</v>
      </c>
      <c r="B5" s="12" t="s">
        <v>11</v>
      </c>
      <c r="C5" s="13" t="str">
        <f>IF('Test Sample Data'!C4="","",IF(SUM('Test Sample Data'!C$3:C$98)&gt;10,IF(AND(ISNUMBER('Test Sample Data'!C4),'Test Sample Data'!C4&lt;35,'Test Sample Data'!C4&gt;0),'Test Sample Data'!C4,35),""))</f>
        <v/>
      </c>
      <c r="D5" s="13" t="str">
        <f>IF('Test Sample Data'!D4="","",IF(SUM('Test Sample Data'!D$3:D$98)&gt;10,IF(AND(ISNUMBER('Test Sample Data'!D4),'Test Sample Data'!D4&lt;35,'Test Sample Data'!D4&gt;0),'Test Sample Data'!D4,35),""))</f>
        <v/>
      </c>
      <c r="E5" s="13" t="str">
        <f>IF('Test Sample Data'!E4="","",IF(SUM('Test Sample Data'!E$3:E$98)&gt;10,IF(AND(ISNUMBER('Test Sample Data'!E4),'Test Sample Data'!E4&lt;35,'Test Sample Data'!E4&gt;0),'Test Sample Data'!E4,35),""))</f>
        <v/>
      </c>
      <c r="F5" s="13" t="str">
        <f>IF('Test Sample Data'!F4="","",IF(SUM('Test Sample Data'!F$3:F$98)&gt;10,IF(AND(ISNUMBER('Test Sample Data'!F4),'Test Sample Data'!F4&lt;35,'Test Sample Data'!F4&gt;0),'Test Sample Data'!F4,35),""))</f>
        <v/>
      </c>
      <c r="G5" s="13" t="str">
        <f>IF('Test Sample Data'!G4="","",IF(SUM('Test Sample Data'!G$3:G$98)&gt;10,IF(AND(ISNUMBER('Test Sample Data'!G4),'Test Sample Data'!G4&lt;35,'Test Sample Data'!G4&gt;0),'Test Sample Data'!G4,35),""))</f>
        <v/>
      </c>
      <c r="H5" s="13" t="str">
        <f>IF('Test Sample Data'!H4="","",IF(SUM('Test Sample Data'!H$3:H$98)&gt;10,IF(AND(ISNUMBER('Test Sample Data'!H4),'Test Sample Data'!H4&lt;35,'Test Sample Data'!H4&gt;0),'Test Sample Data'!H4,35),""))</f>
        <v/>
      </c>
      <c r="I5" s="13" t="str">
        <f>IF('Test Sample Data'!I4="","",IF(SUM('Test Sample Data'!I$3:I$98)&gt;10,IF(AND(ISNUMBER('Test Sample Data'!I4),'Test Sample Data'!I4&lt;35,'Test Sample Data'!I4&gt;0),'Test Sample Data'!I4,35),""))</f>
        <v/>
      </c>
      <c r="J5" s="13" t="str">
        <f>IF('Test Sample Data'!J4="","",IF(SUM('Test Sample Data'!J$3:J$98)&gt;10,IF(AND(ISNUMBER('Test Sample Data'!J4),'Test Sample Data'!J4&lt;35,'Test Sample Data'!J4&gt;0),'Test Sample Data'!J4,35),""))</f>
        <v/>
      </c>
      <c r="K5" s="13" t="str">
        <f>IF('Test Sample Data'!K4="","",IF(SUM('Test Sample Data'!K$3:K$98)&gt;10,IF(AND(ISNUMBER('Test Sample Data'!K4),'Test Sample Data'!K4&lt;35,'Test Sample Data'!K4&gt;0),'Test Sample Data'!K4,35),""))</f>
        <v/>
      </c>
      <c r="L5" s="13" t="str">
        <f>IF('Test Sample Data'!L4="","",IF(SUM('Test Sample Data'!L$3:L$98)&gt;10,IF(AND(ISNUMBER('Test Sample Data'!L4),'Test Sample Data'!L4&lt;35,'Test Sample Data'!L4&gt;0),'Test Sample Data'!L4,35),""))</f>
        <v/>
      </c>
      <c r="M5" s="13" t="str">
        <f>'Gene Table'!D4</f>
        <v>hsa-miR-124-3p</v>
      </c>
      <c r="N5" s="13" t="s">
        <v>11</v>
      </c>
      <c r="O5" s="13" t="str">
        <f>IF('Control Sample Data'!C4="","",IF(SUM('Control Sample Data'!C$3:C$98)&gt;10,IF(AND(ISNUMBER('Control Sample Data'!C4),'Control Sample Data'!C4&lt;35,'Control Sample Data'!C4&gt;0),'Control Sample Data'!C4,35),""))</f>
        <v/>
      </c>
      <c r="P5" s="13" t="str">
        <f>IF('Control Sample Data'!D4="","",IF(SUM('Control Sample Data'!D$3:D$98)&gt;10,IF(AND(ISNUMBER('Control Sample Data'!D4),'Control Sample Data'!D4&lt;35,'Control Sample Data'!D4&gt;0),'Control Sample Data'!D4,35),""))</f>
        <v/>
      </c>
      <c r="Q5" s="13" t="str">
        <f>IF('Control Sample Data'!E4="","",IF(SUM('Control Sample Data'!E$3:E$98)&gt;10,IF(AND(ISNUMBER('Control Sample Data'!E4),'Control Sample Data'!E4&lt;35,'Control Sample Data'!E4&gt;0),'Control Sample Data'!E4,35),""))</f>
        <v/>
      </c>
      <c r="R5" s="13" t="str">
        <f>IF('Control Sample Data'!F4="","",IF(SUM('Control Sample Data'!F$3:F$98)&gt;10,IF(AND(ISNUMBER('Control Sample Data'!F4),'Control Sample Data'!F4&lt;35,'Control Sample Data'!F4&gt;0),'Control Sample Data'!F4,35),""))</f>
        <v/>
      </c>
      <c r="S5" s="13" t="str">
        <f>IF('Control Sample Data'!G4="","",IF(SUM('Control Sample Data'!G$3:G$98)&gt;10,IF(AND(ISNUMBER('Control Sample Data'!G4),'Control Sample Data'!G4&lt;35,'Control Sample Data'!G4&gt;0),'Control Sample Data'!G4,35),""))</f>
        <v/>
      </c>
      <c r="T5" s="13" t="str">
        <f>IF('Control Sample Data'!H4="","",IF(SUM('Control Sample Data'!H$3:H$98)&gt;10,IF(AND(ISNUMBER('Control Sample Data'!H4),'Control Sample Data'!H4&lt;35,'Control Sample Data'!H4&gt;0),'Control Sample Data'!H4,35),""))</f>
        <v/>
      </c>
      <c r="U5" s="13" t="str">
        <f>IF('Control Sample Data'!I4="","",IF(SUM('Control Sample Data'!I$3:I$98)&gt;10,IF(AND(ISNUMBER('Control Sample Data'!I4),'Control Sample Data'!I4&lt;35,'Control Sample Data'!I4&gt;0),'Control Sample Data'!I4,35),""))</f>
        <v/>
      </c>
      <c r="V5" s="13" t="str">
        <f>IF('Control Sample Data'!J4="","",IF(SUM('Control Sample Data'!J$3:J$98)&gt;10,IF(AND(ISNUMBER('Control Sample Data'!J4),'Control Sample Data'!J4&lt;35,'Control Sample Data'!J4&gt;0),'Control Sample Data'!J4,35),""))</f>
        <v/>
      </c>
      <c r="W5" s="13" t="str">
        <f>IF('Control Sample Data'!K4="","",IF(SUM('Control Sample Data'!K$3:K$98)&gt;10,IF(AND(ISNUMBER('Control Sample Data'!K4),'Control Sample Data'!K4&lt;35,'Control Sample Data'!K4&gt;0),'Control Sample Data'!K4,35),""))</f>
        <v/>
      </c>
      <c r="X5" s="13" t="str">
        <f>IF('Control Sample Data'!L4="","",IF(SUM('Control Sample Data'!L$3:L$98)&gt;10,IF(AND(ISNUMBER('Control Sample Data'!L4),'Control Sample Data'!L4&lt;35,'Control Sample Data'!L4&gt;0),'Control Sample Data'!L4,35),""))</f>
        <v/>
      </c>
      <c r="Y5" s="23" t="str">
        <f>IF(ISERROR(VLOOKUP('Choose Housekeeping Genes'!$A4,Calculations!$A$4:$L$99,3,0)),"",VLOOKUP('Choose Housekeeping Genes'!$A4,Calculations!$A$4:$L$99,3,0))</f>
        <v/>
      </c>
      <c r="Z5" s="24" t="str">
        <f>IF(ISERROR(VLOOKUP('Choose Housekeeping Genes'!$A4,Calculations!$A$4:$L$99,4,0)),"",VLOOKUP('Choose Housekeeping Genes'!$A4,Calculations!$A$4:$L$99,4,0))</f>
        <v/>
      </c>
      <c r="AA5" s="24" t="str">
        <f>IF(ISERROR(VLOOKUP('Choose Housekeeping Genes'!$A4,Calculations!$A$4:$L$99,5,0)),"",VLOOKUP('Choose Housekeeping Genes'!$A4,Calculations!$A$4:$L$99,5,0))</f>
        <v/>
      </c>
      <c r="AB5" s="24" t="str">
        <f>IF(ISERROR(VLOOKUP('Choose Housekeeping Genes'!$A4,Calculations!$A$4:$L$99,6,0)),"",VLOOKUP('Choose Housekeeping Genes'!$A4,Calculations!$A$4:$L$99,6,0))</f>
        <v/>
      </c>
      <c r="AC5" s="24" t="str">
        <f>IF(ISERROR(VLOOKUP('Choose Housekeeping Genes'!$A4,Calculations!$A$4:$L$99,7,0)),"",VLOOKUP('Choose Housekeeping Genes'!$A4,Calculations!$A$4:$L$99,7,0))</f>
        <v/>
      </c>
      <c r="AD5" s="24" t="str">
        <f>IF(ISERROR(VLOOKUP('Choose Housekeeping Genes'!$A4,Calculations!$A$4:$L$99,8,0)),"",VLOOKUP('Choose Housekeeping Genes'!$A4,Calculations!$A$4:$L$99,8,0))</f>
        <v/>
      </c>
      <c r="AE5" s="24" t="str">
        <f>IF(ISERROR(VLOOKUP('Choose Housekeeping Genes'!$A4,Calculations!$A$4:$L$99,9,0)),"",VLOOKUP('Choose Housekeeping Genes'!$A4,Calculations!$A$4:$L$99,9,0))</f>
        <v/>
      </c>
      <c r="AF5" s="24" t="str">
        <f>IF(ISERROR(VLOOKUP('Choose Housekeeping Genes'!$A4,Calculations!$A$4:$L$99,10,0)),"",VLOOKUP('Choose Housekeeping Genes'!$A4,Calculations!$A$4:$L$99,10,0))</f>
        <v/>
      </c>
      <c r="AG5" s="24" t="str">
        <f>IF(ISERROR(VLOOKUP('Choose Housekeeping Genes'!$A4,Calculations!$A$4:$L$99,11,0)),"",VLOOKUP('Choose Housekeeping Genes'!$A4,Calculations!$A$4:$L$99,11,0))</f>
        <v/>
      </c>
      <c r="AH5" s="36" t="str">
        <f>IF(ISERROR(VLOOKUP('Choose Housekeeping Genes'!$A4,Calculations!$A$4:$M$99,12,0)),"",VLOOKUP('Choose Housekeeping Genes'!$A4,Calculations!$A$4:$M$99,12,0))</f>
        <v/>
      </c>
      <c r="AI5" s="23" t="str">
        <f>IF(ISERROR(VLOOKUP('Choose Housekeeping Genes'!$A4,Calculations!$A$4:$AA$99,15,0)),"",VLOOKUP('Choose Housekeeping Genes'!$A4,Calculations!$A$4:$AA$99,15,0))</f>
        <v/>
      </c>
      <c r="AJ5" s="24" t="str">
        <f>IF(ISERROR(VLOOKUP('Choose Housekeeping Genes'!$A4,Calculations!$A$4:$AA$99,16,0)),"",VLOOKUP('Choose Housekeeping Genes'!$A4,Calculations!$A$4:$AA$99,16,0))</f>
        <v/>
      </c>
      <c r="AK5" s="24" t="str">
        <f>IF(ISERROR(VLOOKUP('Choose Housekeeping Genes'!$A4,Calculations!$A$4:$AA$99,17,0)),"",VLOOKUP('Choose Housekeeping Genes'!$A4,Calculations!$A$4:$AA$99,17,0))</f>
        <v/>
      </c>
      <c r="AL5" s="24" t="str">
        <f>IF(ISERROR(VLOOKUP('Choose Housekeeping Genes'!$A4,Calculations!$A$4:$AA$99,18,0)),"",VLOOKUP('Choose Housekeeping Genes'!$A4,Calculations!$A$4:$AA$99,18,0))</f>
        <v/>
      </c>
      <c r="AM5" s="24" t="str">
        <f>IF(ISERROR(VLOOKUP('Choose Housekeeping Genes'!$A4,Calculations!$A$4:$AA$99,19,0)),"",VLOOKUP('Choose Housekeeping Genes'!$A4,Calculations!$A$4:$AA$99,19,0))</f>
        <v/>
      </c>
      <c r="AN5" s="24" t="str">
        <f>IF(ISERROR(VLOOKUP('Choose Housekeeping Genes'!$A4,Calculations!$A$4:$AA$99,20,0)),"",VLOOKUP('Choose Housekeeping Genes'!$A4,Calculations!$A$4:$AA$99,20,0))</f>
        <v/>
      </c>
      <c r="AO5" s="24" t="str">
        <f>IF(ISERROR(VLOOKUP('Choose Housekeeping Genes'!$A4,Calculations!$A$4:$AA$99,21,0)),"",VLOOKUP('Choose Housekeeping Genes'!$A4,Calculations!$A$4:$AA$99,21,0))</f>
        <v/>
      </c>
      <c r="AP5" s="24" t="str">
        <f>IF(ISERROR(VLOOKUP('Choose Housekeeping Genes'!$A4,Calculations!$A$4:$AA$99,22,0)),"",VLOOKUP('Choose Housekeeping Genes'!$A4,Calculations!$A$4:$AA$99,22,0))</f>
        <v/>
      </c>
      <c r="AQ5" s="24" t="str">
        <f>IF(ISERROR(VLOOKUP('Choose Housekeeping Genes'!$A4,Calculations!$A$4:$AA$99,23,0)),"",VLOOKUP('Choose Housekeeping Genes'!$A4,Calculations!$A$4:$AA$99,23,0))</f>
        <v/>
      </c>
      <c r="AR5" s="36" t="str">
        <f>IF(ISERROR(VLOOKUP('Choose Housekeeping Genes'!$A4,Calculations!$A$4:$AA$99,24,0)),"",VLOOKUP('Choose Housekeeping Genes'!$A4,Calculations!$A$4:$AA$99,24,0))</f>
        <v/>
      </c>
      <c r="AS5" s="42" t="str">
        <f t="shared" ref="AS5:AS68" si="20">A5</f>
        <v>hsa-miR-124-3p</v>
      </c>
      <c r="AT5" s="43" t="s">
        <v>11</v>
      </c>
      <c r="AU5" s="13" t="str">
        <f t="shared" ref="AU5:AU35" si="21">IF(ISERROR(C5-Y$26),"",C5-Y$26)</f>
        <v/>
      </c>
      <c r="AV5" s="13" t="str">
        <f t="shared" si="0"/>
        <v/>
      </c>
      <c r="AW5" s="13" t="str">
        <f t="shared" si="1"/>
        <v/>
      </c>
      <c r="AX5" s="13" t="str">
        <f t="shared" si="2"/>
        <v/>
      </c>
      <c r="AY5" s="13" t="str">
        <f t="shared" si="3"/>
        <v/>
      </c>
      <c r="AZ5" s="13" t="str">
        <f t="shared" si="4"/>
        <v/>
      </c>
      <c r="BA5" s="13" t="str">
        <f t="shared" si="5"/>
        <v/>
      </c>
      <c r="BB5" s="13" t="str">
        <f t="shared" si="6"/>
        <v/>
      </c>
      <c r="BC5" s="13" t="str">
        <f t="shared" si="7"/>
        <v/>
      </c>
      <c r="BD5" s="13" t="str">
        <f t="shared" si="8"/>
        <v/>
      </c>
      <c r="BE5" s="13" t="str">
        <f t="shared" si="9"/>
        <v/>
      </c>
      <c r="BF5" s="13" t="str">
        <f t="shared" si="10"/>
        <v/>
      </c>
      <c r="BG5" s="13" t="str">
        <f t="shared" si="11"/>
        <v/>
      </c>
      <c r="BH5" s="13" t="str">
        <f t="shared" si="12"/>
        <v/>
      </c>
      <c r="BI5" s="13" t="str">
        <f t="shared" si="13"/>
        <v/>
      </c>
      <c r="BJ5" s="13" t="str">
        <f t="shared" si="14"/>
        <v/>
      </c>
      <c r="BK5" s="13" t="str">
        <f t="shared" si="15"/>
        <v/>
      </c>
      <c r="BL5" s="13" t="str">
        <f t="shared" si="16"/>
        <v/>
      </c>
      <c r="BM5" s="13" t="str">
        <f t="shared" si="17"/>
        <v/>
      </c>
      <c r="BN5" s="13" t="str">
        <f t="shared" si="18"/>
        <v/>
      </c>
      <c r="BO5" s="45" t="str">
        <f t="shared" ref="BO5:BO37" si="22">IF(ISERROR(AVERAGE(AU5:BD5)),"N/A",AVERAGE(AU5:BD5))</f>
        <v>N/A</v>
      </c>
      <c r="BP5" s="45" t="str">
        <f t="shared" ref="BP5:BP37" si="23">IF(ISERROR(AVERAGE(BE5:BN5)),"N/A",AVERAGE(BE5:BN5))</f>
        <v>N/A</v>
      </c>
      <c r="BQ5" s="42" t="str">
        <f t="shared" ref="BQ5:BQ68" si="24">A5</f>
        <v>hsa-miR-124-3p</v>
      </c>
      <c r="BR5" s="43" t="s">
        <v>11</v>
      </c>
      <c r="BS5" s="46" t="str">
        <f t="shared" ref="BS5:BS68" si="25">IF(AU5="","",POWER(2,-AU5))</f>
        <v/>
      </c>
      <c r="BT5" s="46" t="str">
        <f t="shared" ref="BT5:BT68" si="26">IF(AV5="","",POWER(2,-AV5))</f>
        <v/>
      </c>
      <c r="BU5" s="46" t="str">
        <f t="shared" ref="BU5:BU68" si="27">IF(AW5="","",POWER(2,-AW5))</f>
        <v/>
      </c>
      <c r="BV5" s="46" t="str">
        <f t="shared" ref="BV5:BV68" si="28">IF(AX5="","",POWER(2,-AX5))</f>
        <v/>
      </c>
      <c r="BW5" s="46" t="str">
        <f t="shared" ref="BW5:BW68" si="29">IF(AY5="","",POWER(2,-AY5))</f>
        <v/>
      </c>
      <c r="BX5" s="46" t="str">
        <f t="shared" ref="BX5:BX68" si="30">IF(AZ5="","",POWER(2,-AZ5))</f>
        <v/>
      </c>
      <c r="BY5" s="46" t="str">
        <f t="shared" ref="BY5:BY68" si="31">IF(BA5="","",POWER(2,-BA5))</f>
        <v/>
      </c>
      <c r="BZ5" s="46" t="str">
        <f t="shared" ref="BZ5:BZ68" si="32">IF(BB5="","",POWER(2,-BB5))</f>
        <v/>
      </c>
      <c r="CA5" s="46" t="str">
        <f t="shared" ref="CA5:CA68" si="33">IF(BC5="","",POWER(2,-BC5))</f>
        <v/>
      </c>
      <c r="CB5" s="46" t="str">
        <f t="shared" ref="CB5:CB68" si="34">IF(BD5="","",POWER(2,-BD5))</f>
        <v/>
      </c>
      <c r="CC5" s="46" t="str">
        <f t="shared" ref="CC5:CC68" si="35">IF(BE5="","",POWER(2,-BE5))</f>
        <v/>
      </c>
      <c r="CD5" s="46" t="str">
        <f t="shared" ref="CD5:CD68" si="36">IF(BF5="","",POWER(2,-BF5))</f>
        <v/>
      </c>
      <c r="CE5" s="46" t="str">
        <f t="shared" ref="CE5:CE68" si="37">IF(BG5="","",POWER(2,-BG5))</f>
        <v/>
      </c>
      <c r="CF5" s="46" t="str">
        <f t="shared" ref="CF5:CF68" si="38">IF(BH5="","",POWER(2,-BH5))</f>
        <v/>
      </c>
      <c r="CG5" s="46" t="str">
        <f t="shared" ref="CG5:CG68" si="39">IF(BI5="","",POWER(2,-BI5))</f>
        <v/>
      </c>
      <c r="CH5" s="46" t="str">
        <f t="shared" ref="CH5:CH68" si="40">IF(BJ5="","",POWER(2,-BJ5))</f>
        <v/>
      </c>
      <c r="CI5" s="46" t="str">
        <f t="shared" ref="CI5:CI68" si="41">IF(BK5="","",POWER(2,-BK5))</f>
        <v/>
      </c>
      <c r="CJ5" s="46" t="str">
        <f t="shared" ref="CJ5:CJ68" si="42">IF(BL5="","",POWER(2,-BL5))</f>
        <v/>
      </c>
      <c r="CK5" s="46" t="str">
        <f t="shared" ref="CK5:CK68" si="43">IF(BM5="","",POWER(2,-BM5))</f>
        <v/>
      </c>
      <c r="CL5" s="46" t="str">
        <f t="shared" ref="CL5:CL68" si="44">IF(BN5="","",POWER(2,-BN5))</f>
        <v/>
      </c>
    </row>
    <row r="6" spans="1:90">
      <c r="A6" s="12" t="str">
        <f>'Gene Table'!D5</f>
        <v>hsa-miR-154-5p</v>
      </c>
      <c r="B6" s="12" t="s">
        <v>15</v>
      </c>
      <c r="C6" s="13" t="str">
        <f>IF('Test Sample Data'!C5="","",IF(SUM('Test Sample Data'!C$3:C$98)&gt;10,IF(AND(ISNUMBER('Test Sample Data'!C5),'Test Sample Data'!C5&lt;35,'Test Sample Data'!C5&gt;0),'Test Sample Data'!C5,35),""))</f>
        <v/>
      </c>
      <c r="D6" s="13" t="str">
        <f>IF('Test Sample Data'!D5="","",IF(SUM('Test Sample Data'!D$3:D$98)&gt;10,IF(AND(ISNUMBER('Test Sample Data'!D5),'Test Sample Data'!D5&lt;35,'Test Sample Data'!D5&gt;0),'Test Sample Data'!D5,35),""))</f>
        <v/>
      </c>
      <c r="E6" s="13" t="str">
        <f>IF('Test Sample Data'!E5="","",IF(SUM('Test Sample Data'!E$3:E$98)&gt;10,IF(AND(ISNUMBER('Test Sample Data'!E5),'Test Sample Data'!E5&lt;35,'Test Sample Data'!E5&gt;0),'Test Sample Data'!E5,35),""))</f>
        <v/>
      </c>
      <c r="F6" s="13" t="str">
        <f>IF('Test Sample Data'!F5="","",IF(SUM('Test Sample Data'!F$3:F$98)&gt;10,IF(AND(ISNUMBER('Test Sample Data'!F5),'Test Sample Data'!F5&lt;35,'Test Sample Data'!F5&gt;0),'Test Sample Data'!F5,35),""))</f>
        <v/>
      </c>
      <c r="G6" s="13" t="str">
        <f>IF('Test Sample Data'!G5="","",IF(SUM('Test Sample Data'!G$3:G$98)&gt;10,IF(AND(ISNUMBER('Test Sample Data'!G5),'Test Sample Data'!G5&lt;35,'Test Sample Data'!G5&gt;0),'Test Sample Data'!G5,35),""))</f>
        <v/>
      </c>
      <c r="H6" s="13" t="str">
        <f>IF('Test Sample Data'!H5="","",IF(SUM('Test Sample Data'!H$3:H$98)&gt;10,IF(AND(ISNUMBER('Test Sample Data'!H5),'Test Sample Data'!H5&lt;35,'Test Sample Data'!H5&gt;0),'Test Sample Data'!H5,35),""))</f>
        <v/>
      </c>
      <c r="I6" s="13" t="str">
        <f>IF('Test Sample Data'!I5="","",IF(SUM('Test Sample Data'!I$3:I$98)&gt;10,IF(AND(ISNUMBER('Test Sample Data'!I5),'Test Sample Data'!I5&lt;35,'Test Sample Data'!I5&gt;0),'Test Sample Data'!I5,35),""))</f>
        <v/>
      </c>
      <c r="J6" s="13" t="str">
        <f>IF('Test Sample Data'!J5="","",IF(SUM('Test Sample Data'!J$3:J$98)&gt;10,IF(AND(ISNUMBER('Test Sample Data'!J5),'Test Sample Data'!J5&lt;35,'Test Sample Data'!J5&gt;0),'Test Sample Data'!J5,35),""))</f>
        <v/>
      </c>
      <c r="K6" s="13" t="str">
        <f>IF('Test Sample Data'!K5="","",IF(SUM('Test Sample Data'!K$3:K$98)&gt;10,IF(AND(ISNUMBER('Test Sample Data'!K5),'Test Sample Data'!K5&lt;35,'Test Sample Data'!K5&gt;0),'Test Sample Data'!K5,35),""))</f>
        <v/>
      </c>
      <c r="L6" s="13" t="str">
        <f>IF('Test Sample Data'!L5="","",IF(SUM('Test Sample Data'!L$3:L$98)&gt;10,IF(AND(ISNUMBER('Test Sample Data'!L5),'Test Sample Data'!L5&lt;35,'Test Sample Data'!L5&gt;0),'Test Sample Data'!L5,35),""))</f>
        <v/>
      </c>
      <c r="M6" s="13" t="str">
        <f>'Gene Table'!D5</f>
        <v>hsa-miR-154-5p</v>
      </c>
      <c r="N6" s="13" t="s">
        <v>15</v>
      </c>
      <c r="O6" s="13" t="str">
        <f>IF('Control Sample Data'!C5="","",IF(SUM('Control Sample Data'!C$3:C$98)&gt;10,IF(AND(ISNUMBER('Control Sample Data'!C5),'Control Sample Data'!C5&lt;35,'Control Sample Data'!C5&gt;0),'Control Sample Data'!C5,35),""))</f>
        <v/>
      </c>
      <c r="P6" s="13" t="str">
        <f>IF('Control Sample Data'!D5="","",IF(SUM('Control Sample Data'!D$3:D$98)&gt;10,IF(AND(ISNUMBER('Control Sample Data'!D5),'Control Sample Data'!D5&lt;35,'Control Sample Data'!D5&gt;0),'Control Sample Data'!D5,35),""))</f>
        <v/>
      </c>
      <c r="Q6" s="13" t="str">
        <f>IF('Control Sample Data'!E5="","",IF(SUM('Control Sample Data'!E$3:E$98)&gt;10,IF(AND(ISNUMBER('Control Sample Data'!E5),'Control Sample Data'!E5&lt;35,'Control Sample Data'!E5&gt;0),'Control Sample Data'!E5,35),""))</f>
        <v/>
      </c>
      <c r="R6" s="13" t="str">
        <f>IF('Control Sample Data'!F5="","",IF(SUM('Control Sample Data'!F$3:F$98)&gt;10,IF(AND(ISNUMBER('Control Sample Data'!F5),'Control Sample Data'!F5&lt;35,'Control Sample Data'!F5&gt;0),'Control Sample Data'!F5,35),""))</f>
        <v/>
      </c>
      <c r="S6" s="13" t="str">
        <f>IF('Control Sample Data'!G5="","",IF(SUM('Control Sample Data'!G$3:G$98)&gt;10,IF(AND(ISNUMBER('Control Sample Data'!G5),'Control Sample Data'!G5&lt;35,'Control Sample Data'!G5&gt;0),'Control Sample Data'!G5,35),""))</f>
        <v/>
      </c>
      <c r="T6" s="13" t="str">
        <f>IF('Control Sample Data'!H5="","",IF(SUM('Control Sample Data'!H$3:H$98)&gt;10,IF(AND(ISNUMBER('Control Sample Data'!H5),'Control Sample Data'!H5&lt;35,'Control Sample Data'!H5&gt;0),'Control Sample Data'!H5,35),""))</f>
        <v/>
      </c>
      <c r="U6" s="13" t="str">
        <f>IF('Control Sample Data'!I5="","",IF(SUM('Control Sample Data'!I$3:I$98)&gt;10,IF(AND(ISNUMBER('Control Sample Data'!I5),'Control Sample Data'!I5&lt;35,'Control Sample Data'!I5&gt;0),'Control Sample Data'!I5,35),""))</f>
        <v/>
      </c>
      <c r="V6" s="13" t="str">
        <f>IF('Control Sample Data'!J5="","",IF(SUM('Control Sample Data'!J$3:J$98)&gt;10,IF(AND(ISNUMBER('Control Sample Data'!J5),'Control Sample Data'!J5&lt;35,'Control Sample Data'!J5&gt;0),'Control Sample Data'!J5,35),""))</f>
        <v/>
      </c>
      <c r="W6" s="13" t="str">
        <f>IF('Control Sample Data'!K5="","",IF(SUM('Control Sample Data'!K$3:K$98)&gt;10,IF(AND(ISNUMBER('Control Sample Data'!K5),'Control Sample Data'!K5&lt;35,'Control Sample Data'!K5&gt;0),'Control Sample Data'!K5,35),""))</f>
        <v/>
      </c>
      <c r="X6" s="13" t="str">
        <f>IF('Control Sample Data'!L5="","",IF(SUM('Control Sample Data'!L$3:L$98)&gt;10,IF(AND(ISNUMBER('Control Sample Data'!L5),'Control Sample Data'!L5&lt;35,'Control Sample Data'!L5&gt;0),'Control Sample Data'!L5,35),""))</f>
        <v/>
      </c>
      <c r="Y6" s="23" t="str">
        <f>IF(ISERROR(VLOOKUP('Choose Housekeeping Genes'!$A5,Calculations!$A$4:$L$99,3,0)),"",VLOOKUP('Choose Housekeeping Genes'!$A5,Calculations!$A$4:$L$99,3,0))</f>
        <v/>
      </c>
      <c r="Z6" s="24" t="str">
        <f>IF(ISERROR(VLOOKUP('Choose Housekeeping Genes'!$A5,Calculations!$A$4:$L$99,4,0)),"",VLOOKUP('Choose Housekeeping Genes'!$A5,Calculations!$A$4:$L$99,4,0))</f>
        <v/>
      </c>
      <c r="AA6" s="24" t="str">
        <f>IF(ISERROR(VLOOKUP('Choose Housekeeping Genes'!$A5,Calculations!$A$4:$L$99,5,0)),"",VLOOKUP('Choose Housekeeping Genes'!$A5,Calculations!$A$4:$L$99,5,0))</f>
        <v/>
      </c>
      <c r="AB6" s="24" t="str">
        <f>IF(ISERROR(VLOOKUP('Choose Housekeeping Genes'!$A5,Calculations!$A$4:$L$99,6,0)),"",VLOOKUP('Choose Housekeeping Genes'!$A5,Calculations!$A$4:$L$99,6,0))</f>
        <v/>
      </c>
      <c r="AC6" s="24" t="str">
        <f>IF(ISERROR(VLOOKUP('Choose Housekeeping Genes'!$A5,Calculations!$A$4:$L$99,7,0)),"",VLOOKUP('Choose Housekeeping Genes'!$A5,Calculations!$A$4:$L$99,7,0))</f>
        <v/>
      </c>
      <c r="AD6" s="24" t="str">
        <f>IF(ISERROR(VLOOKUP('Choose Housekeeping Genes'!$A5,Calculations!$A$4:$L$99,8,0)),"",VLOOKUP('Choose Housekeeping Genes'!$A5,Calculations!$A$4:$L$99,8,0))</f>
        <v/>
      </c>
      <c r="AE6" s="24" t="str">
        <f>IF(ISERROR(VLOOKUP('Choose Housekeeping Genes'!$A5,Calculations!$A$4:$L$99,9,0)),"",VLOOKUP('Choose Housekeeping Genes'!$A5,Calculations!$A$4:$L$99,9,0))</f>
        <v/>
      </c>
      <c r="AF6" s="24" t="str">
        <f>IF(ISERROR(VLOOKUP('Choose Housekeeping Genes'!$A5,Calculations!$A$4:$L$99,10,0)),"",VLOOKUP('Choose Housekeeping Genes'!$A5,Calculations!$A$4:$L$99,10,0))</f>
        <v/>
      </c>
      <c r="AG6" s="24" t="str">
        <f>IF(ISERROR(VLOOKUP('Choose Housekeeping Genes'!$A5,Calculations!$A$4:$L$99,11,0)),"",VLOOKUP('Choose Housekeeping Genes'!$A5,Calculations!$A$4:$L$99,11,0))</f>
        <v/>
      </c>
      <c r="AH6" s="36" t="str">
        <f>IF(ISERROR(VLOOKUP('Choose Housekeeping Genes'!$A5,Calculations!$A$4:$M$99,12,0)),"",VLOOKUP('Choose Housekeeping Genes'!$A5,Calculations!$A$4:$M$99,12,0))</f>
        <v/>
      </c>
      <c r="AI6" s="23" t="str">
        <f>IF(ISERROR(VLOOKUP('Choose Housekeeping Genes'!$A5,Calculations!$A$4:$AA$99,15,0)),"",VLOOKUP('Choose Housekeeping Genes'!$A5,Calculations!$A$4:$AA$99,15,0))</f>
        <v/>
      </c>
      <c r="AJ6" s="24" t="str">
        <f>IF(ISERROR(VLOOKUP('Choose Housekeeping Genes'!$A5,Calculations!$A$4:$AA$99,16,0)),"",VLOOKUP('Choose Housekeeping Genes'!$A5,Calculations!$A$4:$AA$99,16,0))</f>
        <v/>
      </c>
      <c r="AK6" s="24" t="str">
        <f>IF(ISERROR(VLOOKUP('Choose Housekeeping Genes'!$A5,Calculations!$A$4:$AA$99,17,0)),"",VLOOKUP('Choose Housekeeping Genes'!$A5,Calculations!$A$4:$AA$99,17,0))</f>
        <v/>
      </c>
      <c r="AL6" s="24" t="str">
        <f>IF(ISERROR(VLOOKUP('Choose Housekeeping Genes'!$A5,Calculations!$A$4:$AA$99,18,0)),"",VLOOKUP('Choose Housekeeping Genes'!$A5,Calculations!$A$4:$AA$99,18,0))</f>
        <v/>
      </c>
      <c r="AM6" s="24" t="str">
        <f>IF(ISERROR(VLOOKUP('Choose Housekeeping Genes'!$A5,Calculations!$A$4:$AA$99,19,0)),"",VLOOKUP('Choose Housekeeping Genes'!$A5,Calculations!$A$4:$AA$99,19,0))</f>
        <v/>
      </c>
      <c r="AN6" s="24" t="str">
        <f>IF(ISERROR(VLOOKUP('Choose Housekeeping Genes'!$A5,Calculations!$A$4:$AA$99,20,0)),"",VLOOKUP('Choose Housekeeping Genes'!$A5,Calculations!$A$4:$AA$99,20,0))</f>
        <v/>
      </c>
      <c r="AO6" s="24" t="str">
        <f>IF(ISERROR(VLOOKUP('Choose Housekeeping Genes'!$A5,Calculations!$A$4:$AA$99,21,0)),"",VLOOKUP('Choose Housekeeping Genes'!$A5,Calculations!$A$4:$AA$99,21,0))</f>
        <v/>
      </c>
      <c r="AP6" s="24" t="str">
        <f>IF(ISERROR(VLOOKUP('Choose Housekeeping Genes'!$A5,Calculations!$A$4:$AA$99,22,0)),"",VLOOKUP('Choose Housekeeping Genes'!$A5,Calculations!$A$4:$AA$99,22,0))</f>
        <v/>
      </c>
      <c r="AQ6" s="24" t="str">
        <f>IF(ISERROR(VLOOKUP('Choose Housekeeping Genes'!$A5,Calculations!$A$4:$AA$99,23,0)),"",VLOOKUP('Choose Housekeeping Genes'!$A5,Calculations!$A$4:$AA$99,23,0))</f>
        <v/>
      </c>
      <c r="AR6" s="36" t="str">
        <f>IF(ISERROR(VLOOKUP('Choose Housekeeping Genes'!$A5,Calculations!$A$4:$AA$99,24,0)),"",VLOOKUP('Choose Housekeeping Genes'!$A5,Calculations!$A$4:$AA$99,24,0))</f>
        <v/>
      </c>
      <c r="AS6" s="42" t="str">
        <f t="shared" si="20"/>
        <v>hsa-miR-154-5p</v>
      </c>
      <c r="AT6" s="43" t="s">
        <v>15</v>
      </c>
      <c r="AU6" s="13" t="str">
        <f t="shared" si="21"/>
        <v/>
      </c>
      <c r="AV6" s="13" t="str">
        <f t="shared" si="0"/>
        <v/>
      </c>
      <c r="AW6" s="13" t="str">
        <f t="shared" si="1"/>
        <v/>
      </c>
      <c r="AX6" s="13" t="str">
        <f t="shared" si="2"/>
        <v/>
      </c>
      <c r="AY6" s="13" t="str">
        <f t="shared" si="3"/>
        <v/>
      </c>
      <c r="AZ6" s="13" t="str">
        <f t="shared" si="4"/>
        <v/>
      </c>
      <c r="BA6" s="13" t="str">
        <f t="shared" si="5"/>
        <v/>
      </c>
      <c r="BB6" s="13" t="str">
        <f t="shared" si="6"/>
        <v/>
      </c>
      <c r="BC6" s="13" t="str">
        <f t="shared" si="7"/>
        <v/>
      </c>
      <c r="BD6" s="13" t="str">
        <f t="shared" si="8"/>
        <v/>
      </c>
      <c r="BE6" s="13" t="str">
        <f t="shared" si="9"/>
        <v/>
      </c>
      <c r="BF6" s="13" t="str">
        <f t="shared" si="10"/>
        <v/>
      </c>
      <c r="BG6" s="13" t="str">
        <f t="shared" si="11"/>
        <v/>
      </c>
      <c r="BH6" s="13" t="str">
        <f t="shared" si="12"/>
        <v/>
      </c>
      <c r="BI6" s="13" t="str">
        <f t="shared" si="13"/>
        <v/>
      </c>
      <c r="BJ6" s="13" t="str">
        <f t="shared" si="14"/>
        <v/>
      </c>
      <c r="BK6" s="13" t="str">
        <f t="shared" si="15"/>
        <v/>
      </c>
      <c r="BL6" s="13" t="str">
        <f t="shared" si="16"/>
        <v/>
      </c>
      <c r="BM6" s="13" t="str">
        <f t="shared" si="17"/>
        <v/>
      </c>
      <c r="BN6" s="13" t="str">
        <f t="shared" si="18"/>
        <v/>
      </c>
      <c r="BO6" s="45" t="str">
        <f t="shared" si="22"/>
        <v>N/A</v>
      </c>
      <c r="BP6" s="45" t="str">
        <f t="shared" si="23"/>
        <v>N/A</v>
      </c>
      <c r="BQ6" s="42" t="str">
        <f t="shared" si="24"/>
        <v>hsa-miR-154-5p</v>
      </c>
      <c r="BR6" s="43" t="s">
        <v>15</v>
      </c>
      <c r="BS6" s="46" t="str">
        <f t="shared" si="25"/>
        <v/>
      </c>
      <c r="BT6" s="46" t="str">
        <f t="shared" si="26"/>
        <v/>
      </c>
      <c r="BU6" s="46" t="str">
        <f t="shared" si="27"/>
        <v/>
      </c>
      <c r="BV6" s="46" t="str">
        <f t="shared" si="28"/>
        <v/>
      </c>
      <c r="BW6" s="46" t="str">
        <f t="shared" si="29"/>
        <v/>
      </c>
      <c r="BX6" s="46" t="str">
        <f t="shared" si="30"/>
        <v/>
      </c>
      <c r="BY6" s="46" t="str">
        <f t="shared" si="31"/>
        <v/>
      </c>
      <c r="BZ6" s="46" t="str">
        <f t="shared" si="32"/>
        <v/>
      </c>
      <c r="CA6" s="46" t="str">
        <f t="shared" si="33"/>
        <v/>
      </c>
      <c r="CB6" s="46" t="str">
        <f t="shared" si="34"/>
        <v/>
      </c>
      <c r="CC6" s="46" t="str">
        <f t="shared" si="35"/>
        <v/>
      </c>
      <c r="CD6" s="46" t="str">
        <f t="shared" si="36"/>
        <v/>
      </c>
      <c r="CE6" s="46" t="str">
        <f t="shared" si="37"/>
        <v/>
      </c>
      <c r="CF6" s="46" t="str">
        <f t="shared" si="38"/>
        <v/>
      </c>
      <c r="CG6" s="46" t="str">
        <f t="shared" si="39"/>
        <v/>
      </c>
      <c r="CH6" s="46" t="str">
        <f t="shared" si="40"/>
        <v/>
      </c>
      <c r="CI6" s="46" t="str">
        <f t="shared" si="41"/>
        <v/>
      </c>
      <c r="CJ6" s="46" t="str">
        <f t="shared" si="42"/>
        <v/>
      </c>
      <c r="CK6" s="46" t="str">
        <f t="shared" si="43"/>
        <v/>
      </c>
      <c r="CL6" s="46" t="str">
        <f t="shared" si="44"/>
        <v/>
      </c>
    </row>
    <row r="7" customHeight="1" spans="1:90">
      <c r="A7" s="12" t="str">
        <f>'Gene Table'!D6</f>
        <v>hsa-miR-26a-5p</v>
      </c>
      <c r="B7" s="12" t="s">
        <v>19</v>
      </c>
      <c r="C7" s="13" t="str">
        <f>IF('Test Sample Data'!C6="","",IF(SUM('Test Sample Data'!C$3:C$98)&gt;10,IF(AND(ISNUMBER('Test Sample Data'!C6),'Test Sample Data'!C6&lt;35,'Test Sample Data'!C6&gt;0),'Test Sample Data'!C6,35),""))</f>
        <v/>
      </c>
      <c r="D7" s="13" t="str">
        <f>IF('Test Sample Data'!D6="","",IF(SUM('Test Sample Data'!D$3:D$98)&gt;10,IF(AND(ISNUMBER('Test Sample Data'!D6),'Test Sample Data'!D6&lt;35,'Test Sample Data'!D6&gt;0),'Test Sample Data'!D6,35),""))</f>
        <v/>
      </c>
      <c r="E7" s="13" t="str">
        <f>IF('Test Sample Data'!E6="","",IF(SUM('Test Sample Data'!E$3:E$98)&gt;10,IF(AND(ISNUMBER('Test Sample Data'!E6),'Test Sample Data'!E6&lt;35,'Test Sample Data'!E6&gt;0),'Test Sample Data'!E6,35),""))</f>
        <v/>
      </c>
      <c r="F7" s="13" t="str">
        <f>IF('Test Sample Data'!F6="","",IF(SUM('Test Sample Data'!F$3:F$98)&gt;10,IF(AND(ISNUMBER('Test Sample Data'!F6),'Test Sample Data'!F6&lt;35,'Test Sample Data'!F6&gt;0),'Test Sample Data'!F6,35),""))</f>
        <v/>
      </c>
      <c r="G7" s="13" t="str">
        <f>IF('Test Sample Data'!G6="","",IF(SUM('Test Sample Data'!G$3:G$98)&gt;10,IF(AND(ISNUMBER('Test Sample Data'!G6),'Test Sample Data'!G6&lt;35,'Test Sample Data'!G6&gt;0),'Test Sample Data'!G6,35),""))</f>
        <v/>
      </c>
      <c r="H7" s="13" t="str">
        <f>IF('Test Sample Data'!H6="","",IF(SUM('Test Sample Data'!H$3:H$98)&gt;10,IF(AND(ISNUMBER('Test Sample Data'!H6),'Test Sample Data'!H6&lt;35,'Test Sample Data'!H6&gt;0),'Test Sample Data'!H6,35),""))</f>
        <v/>
      </c>
      <c r="I7" s="13" t="str">
        <f>IF('Test Sample Data'!I6="","",IF(SUM('Test Sample Data'!I$3:I$98)&gt;10,IF(AND(ISNUMBER('Test Sample Data'!I6),'Test Sample Data'!I6&lt;35,'Test Sample Data'!I6&gt;0),'Test Sample Data'!I6,35),""))</f>
        <v/>
      </c>
      <c r="J7" s="13" t="str">
        <f>IF('Test Sample Data'!J6="","",IF(SUM('Test Sample Data'!J$3:J$98)&gt;10,IF(AND(ISNUMBER('Test Sample Data'!J6),'Test Sample Data'!J6&lt;35,'Test Sample Data'!J6&gt;0),'Test Sample Data'!J6,35),""))</f>
        <v/>
      </c>
      <c r="K7" s="13" t="str">
        <f>IF('Test Sample Data'!K6="","",IF(SUM('Test Sample Data'!K$3:K$98)&gt;10,IF(AND(ISNUMBER('Test Sample Data'!K6),'Test Sample Data'!K6&lt;35,'Test Sample Data'!K6&gt;0),'Test Sample Data'!K6,35),""))</f>
        <v/>
      </c>
      <c r="L7" s="13" t="str">
        <f>IF('Test Sample Data'!L6="","",IF(SUM('Test Sample Data'!L$3:L$98)&gt;10,IF(AND(ISNUMBER('Test Sample Data'!L6),'Test Sample Data'!L6&lt;35,'Test Sample Data'!L6&gt;0),'Test Sample Data'!L6,35),""))</f>
        <v/>
      </c>
      <c r="M7" s="13" t="str">
        <f>'Gene Table'!D6</f>
        <v>hsa-miR-26a-5p</v>
      </c>
      <c r="N7" s="13" t="s">
        <v>19</v>
      </c>
      <c r="O7" s="13" t="str">
        <f>IF('Control Sample Data'!C6="","",IF(SUM('Control Sample Data'!C$3:C$98)&gt;10,IF(AND(ISNUMBER('Control Sample Data'!C6),'Control Sample Data'!C6&lt;35,'Control Sample Data'!C6&gt;0),'Control Sample Data'!C6,35),""))</f>
        <v/>
      </c>
      <c r="P7" s="13" t="str">
        <f>IF('Control Sample Data'!D6="","",IF(SUM('Control Sample Data'!D$3:D$98)&gt;10,IF(AND(ISNUMBER('Control Sample Data'!D6),'Control Sample Data'!D6&lt;35,'Control Sample Data'!D6&gt;0),'Control Sample Data'!D6,35),""))</f>
        <v/>
      </c>
      <c r="Q7" s="13" t="str">
        <f>IF('Control Sample Data'!E6="","",IF(SUM('Control Sample Data'!E$3:E$98)&gt;10,IF(AND(ISNUMBER('Control Sample Data'!E6),'Control Sample Data'!E6&lt;35,'Control Sample Data'!E6&gt;0),'Control Sample Data'!E6,35),""))</f>
        <v/>
      </c>
      <c r="R7" s="13" t="str">
        <f>IF('Control Sample Data'!F6="","",IF(SUM('Control Sample Data'!F$3:F$98)&gt;10,IF(AND(ISNUMBER('Control Sample Data'!F6),'Control Sample Data'!F6&lt;35,'Control Sample Data'!F6&gt;0),'Control Sample Data'!F6,35),""))</f>
        <v/>
      </c>
      <c r="S7" s="13" t="str">
        <f>IF('Control Sample Data'!G6="","",IF(SUM('Control Sample Data'!G$3:G$98)&gt;10,IF(AND(ISNUMBER('Control Sample Data'!G6),'Control Sample Data'!G6&lt;35,'Control Sample Data'!G6&gt;0),'Control Sample Data'!G6,35),""))</f>
        <v/>
      </c>
      <c r="T7" s="13" t="str">
        <f>IF('Control Sample Data'!H6="","",IF(SUM('Control Sample Data'!H$3:H$98)&gt;10,IF(AND(ISNUMBER('Control Sample Data'!H6),'Control Sample Data'!H6&lt;35,'Control Sample Data'!H6&gt;0),'Control Sample Data'!H6,35),""))</f>
        <v/>
      </c>
      <c r="U7" s="13" t="str">
        <f>IF('Control Sample Data'!I6="","",IF(SUM('Control Sample Data'!I$3:I$98)&gt;10,IF(AND(ISNUMBER('Control Sample Data'!I6),'Control Sample Data'!I6&lt;35,'Control Sample Data'!I6&gt;0),'Control Sample Data'!I6,35),""))</f>
        <v/>
      </c>
      <c r="V7" s="13" t="str">
        <f>IF('Control Sample Data'!J6="","",IF(SUM('Control Sample Data'!J$3:J$98)&gt;10,IF(AND(ISNUMBER('Control Sample Data'!J6),'Control Sample Data'!J6&lt;35,'Control Sample Data'!J6&gt;0),'Control Sample Data'!J6,35),""))</f>
        <v/>
      </c>
      <c r="W7" s="13" t="str">
        <f>IF('Control Sample Data'!K6="","",IF(SUM('Control Sample Data'!K$3:K$98)&gt;10,IF(AND(ISNUMBER('Control Sample Data'!K6),'Control Sample Data'!K6&lt;35,'Control Sample Data'!K6&gt;0),'Control Sample Data'!K6,35),""))</f>
        <v/>
      </c>
      <c r="X7" s="13" t="str">
        <f>IF('Control Sample Data'!L6="","",IF(SUM('Control Sample Data'!L$3:L$98)&gt;10,IF(AND(ISNUMBER('Control Sample Data'!L6),'Control Sample Data'!L6&lt;35,'Control Sample Data'!L6&gt;0),'Control Sample Data'!L6,35),""))</f>
        <v/>
      </c>
      <c r="Y7" s="23" t="str">
        <f>IF(ISERROR(VLOOKUP('Choose Housekeeping Genes'!$A6,Calculations!$A$4:$L$99,3,0)),"",VLOOKUP('Choose Housekeeping Genes'!$A6,Calculations!$A$4:$L$99,3,FALSE))</f>
        <v/>
      </c>
      <c r="Z7" s="24" t="str">
        <f>IF(ISERROR(VLOOKUP('Choose Housekeeping Genes'!$A6,Calculations!$A$4:$L$99,4,0)),"",VLOOKUP('Choose Housekeeping Genes'!$A6,Calculations!$A$4:$L$99,4,0))</f>
        <v/>
      </c>
      <c r="AA7" s="24" t="str">
        <f>IF(ISERROR(VLOOKUP('Choose Housekeeping Genes'!$A6,Calculations!$A$4:$L$99,5,0)),"",VLOOKUP('Choose Housekeeping Genes'!$A6,Calculations!$A$4:$L$99,5,0))</f>
        <v/>
      </c>
      <c r="AB7" s="24" t="str">
        <f>IF(ISERROR(VLOOKUP('Choose Housekeeping Genes'!$A6,Calculations!$A$4:$L$99,6,0)),"",VLOOKUP('Choose Housekeeping Genes'!$A6,Calculations!$A$4:$L$99,6,0))</f>
        <v/>
      </c>
      <c r="AC7" s="24" t="str">
        <f>IF(ISERROR(VLOOKUP('Choose Housekeeping Genes'!$A6,Calculations!$A$4:$L$99,7,0)),"",VLOOKUP('Choose Housekeeping Genes'!$A6,Calculations!$A$4:$L$99,7,0))</f>
        <v/>
      </c>
      <c r="AD7" s="24" t="str">
        <f>IF(ISERROR(VLOOKUP('Choose Housekeeping Genes'!$A6,Calculations!$A$4:$L$99,8,0)),"",VLOOKUP('Choose Housekeeping Genes'!$A6,Calculations!$A$4:$L$99,8,0))</f>
        <v/>
      </c>
      <c r="AE7" s="24" t="str">
        <f>IF(ISERROR(VLOOKUP('Choose Housekeeping Genes'!$A6,Calculations!$A$4:$L$99,9,0)),"",VLOOKUP('Choose Housekeeping Genes'!$A6,Calculations!$A$4:$L$99,9,0))</f>
        <v/>
      </c>
      <c r="AF7" s="24" t="str">
        <f>IF(ISERROR(VLOOKUP('Choose Housekeeping Genes'!$A6,Calculations!$A$4:$L$99,10,0)),"",VLOOKUP('Choose Housekeeping Genes'!$A6,Calculations!$A$4:$L$99,10,0))</f>
        <v/>
      </c>
      <c r="AG7" s="24" t="str">
        <f>IF(ISERROR(VLOOKUP('Choose Housekeeping Genes'!$A6,Calculations!$A$4:$L$99,11,0)),"",VLOOKUP('Choose Housekeeping Genes'!$A6,Calculations!$A$4:$L$99,11,0))</f>
        <v/>
      </c>
      <c r="AH7" s="36" t="str">
        <f>IF(ISERROR(VLOOKUP('Choose Housekeeping Genes'!$A6,Calculations!$A$4:$M$99,12,0)),"",VLOOKUP('Choose Housekeeping Genes'!$A6,Calculations!$A$4:$M$99,12,0))</f>
        <v/>
      </c>
      <c r="AI7" s="23" t="str">
        <f>IF(ISERROR(VLOOKUP('Choose Housekeeping Genes'!$A6,Calculations!$A$4:$AA$99,15,0)),"",VLOOKUP('Choose Housekeeping Genes'!$A6,Calculations!$A$4:$AA$99,15,0))</f>
        <v/>
      </c>
      <c r="AJ7" s="24" t="str">
        <f>IF(ISERROR(VLOOKUP('Choose Housekeeping Genes'!$A6,Calculations!$A$4:$AA$99,16,0)),"",VLOOKUP('Choose Housekeeping Genes'!$A6,Calculations!$A$4:$AA$99,16,0))</f>
        <v/>
      </c>
      <c r="AK7" s="24" t="str">
        <f>IF(ISERROR(VLOOKUP('Choose Housekeeping Genes'!$A6,Calculations!$A$4:$AA$99,17,0)),"",VLOOKUP('Choose Housekeeping Genes'!$A6,Calculations!$A$4:$AA$99,17,0))</f>
        <v/>
      </c>
      <c r="AL7" s="24" t="str">
        <f>IF(ISERROR(VLOOKUP('Choose Housekeeping Genes'!$A6,Calculations!$A$4:$AA$99,18,0)),"",VLOOKUP('Choose Housekeeping Genes'!$A6,Calculations!$A$4:$AA$99,18,0))</f>
        <v/>
      </c>
      <c r="AM7" s="24" t="str">
        <f>IF(ISERROR(VLOOKUP('Choose Housekeeping Genes'!$A6,Calculations!$A$4:$AA$99,19,0)),"",VLOOKUP('Choose Housekeeping Genes'!$A6,Calculations!$A$4:$AA$99,19,0))</f>
        <v/>
      </c>
      <c r="AN7" s="24" t="str">
        <f>IF(ISERROR(VLOOKUP('Choose Housekeeping Genes'!$A6,Calculations!$A$4:$AA$99,20,0)),"",VLOOKUP('Choose Housekeeping Genes'!$A6,Calculations!$A$4:$AA$99,20,0))</f>
        <v/>
      </c>
      <c r="AO7" s="24" t="str">
        <f>IF(ISERROR(VLOOKUP('Choose Housekeeping Genes'!$A6,Calculations!$A$4:$AA$99,21,0)),"",VLOOKUP('Choose Housekeeping Genes'!$A6,Calculations!$A$4:$AA$99,21,0))</f>
        <v/>
      </c>
      <c r="AP7" s="24" t="str">
        <f>IF(ISERROR(VLOOKUP('Choose Housekeeping Genes'!$A6,Calculations!$A$4:$AA$99,22,0)),"",VLOOKUP('Choose Housekeeping Genes'!$A6,Calculations!$A$4:$AA$99,22,0))</f>
        <v/>
      </c>
      <c r="AQ7" s="24" t="str">
        <f>IF(ISERROR(VLOOKUP('Choose Housekeeping Genes'!$A6,Calculations!$A$4:$AA$99,23,0)),"",VLOOKUP('Choose Housekeeping Genes'!$A6,Calculations!$A$4:$AA$99,23,0))</f>
        <v/>
      </c>
      <c r="AR7" s="36" t="str">
        <f>IF(ISERROR(VLOOKUP('Choose Housekeeping Genes'!$A6,Calculations!$A$4:$AA$99,24,0)),"",VLOOKUP('Choose Housekeeping Genes'!$A6,Calculations!$A$4:$AA$99,24,0))</f>
        <v/>
      </c>
      <c r="AS7" s="42" t="str">
        <f t="shared" si="20"/>
        <v>hsa-miR-26a-5p</v>
      </c>
      <c r="AT7" s="43" t="s">
        <v>19</v>
      </c>
      <c r="AU7" s="13" t="str">
        <f t="shared" si="21"/>
        <v/>
      </c>
      <c r="AV7" s="13" t="str">
        <f t="shared" si="0"/>
        <v/>
      </c>
      <c r="AW7" s="13" t="str">
        <f t="shared" si="1"/>
        <v/>
      </c>
      <c r="AX7" s="13" t="str">
        <f t="shared" si="2"/>
        <v/>
      </c>
      <c r="AY7" s="13" t="str">
        <f t="shared" si="3"/>
        <v/>
      </c>
      <c r="AZ7" s="13" t="str">
        <f t="shared" si="4"/>
        <v/>
      </c>
      <c r="BA7" s="13" t="str">
        <f t="shared" si="5"/>
        <v/>
      </c>
      <c r="BB7" s="13" t="str">
        <f t="shared" si="6"/>
        <v/>
      </c>
      <c r="BC7" s="13" t="str">
        <f t="shared" si="7"/>
        <v/>
      </c>
      <c r="BD7" s="13" t="str">
        <f t="shared" si="8"/>
        <v/>
      </c>
      <c r="BE7" s="13" t="str">
        <f t="shared" si="9"/>
        <v/>
      </c>
      <c r="BF7" s="13" t="str">
        <f t="shared" si="10"/>
        <v/>
      </c>
      <c r="BG7" s="13" t="str">
        <f t="shared" si="11"/>
        <v/>
      </c>
      <c r="BH7" s="13" t="str">
        <f t="shared" si="12"/>
        <v/>
      </c>
      <c r="BI7" s="13" t="str">
        <f t="shared" si="13"/>
        <v/>
      </c>
      <c r="BJ7" s="13" t="str">
        <f t="shared" si="14"/>
        <v/>
      </c>
      <c r="BK7" s="13" t="str">
        <f t="shared" si="15"/>
        <v/>
      </c>
      <c r="BL7" s="13" t="str">
        <f t="shared" si="16"/>
        <v/>
      </c>
      <c r="BM7" s="13" t="str">
        <f t="shared" si="17"/>
        <v/>
      </c>
      <c r="BN7" s="13" t="str">
        <f t="shared" si="18"/>
        <v/>
      </c>
      <c r="BO7" s="45" t="str">
        <f t="shared" si="22"/>
        <v>N/A</v>
      </c>
      <c r="BP7" s="45" t="str">
        <f t="shared" si="23"/>
        <v>N/A</v>
      </c>
      <c r="BQ7" s="42" t="str">
        <f t="shared" si="24"/>
        <v>hsa-miR-26a-5p</v>
      </c>
      <c r="BR7" s="43" t="s">
        <v>19</v>
      </c>
      <c r="BS7" s="46" t="str">
        <f t="shared" si="25"/>
        <v/>
      </c>
      <c r="BT7" s="46" t="str">
        <f t="shared" si="26"/>
        <v/>
      </c>
      <c r="BU7" s="46" t="str">
        <f t="shared" si="27"/>
        <v/>
      </c>
      <c r="BV7" s="46" t="str">
        <f t="shared" si="28"/>
        <v/>
      </c>
      <c r="BW7" s="46" t="str">
        <f t="shared" si="29"/>
        <v/>
      </c>
      <c r="BX7" s="46" t="str">
        <f t="shared" si="30"/>
        <v/>
      </c>
      <c r="BY7" s="46" t="str">
        <f t="shared" si="31"/>
        <v/>
      </c>
      <c r="BZ7" s="46" t="str">
        <f t="shared" si="32"/>
        <v/>
      </c>
      <c r="CA7" s="46" t="str">
        <f t="shared" si="33"/>
        <v/>
      </c>
      <c r="CB7" s="46" t="str">
        <f t="shared" si="34"/>
        <v/>
      </c>
      <c r="CC7" s="46" t="str">
        <f t="shared" si="35"/>
        <v/>
      </c>
      <c r="CD7" s="46" t="str">
        <f t="shared" si="36"/>
        <v/>
      </c>
      <c r="CE7" s="46" t="str">
        <f t="shared" si="37"/>
        <v/>
      </c>
      <c r="CF7" s="46" t="str">
        <f t="shared" si="38"/>
        <v/>
      </c>
      <c r="CG7" s="46" t="str">
        <f t="shared" si="39"/>
        <v/>
      </c>
      <c r="CH7" s="46" t="str">
        <f t="shared" si="40"/>
        <v/>
      </c>
      <c r="CI7" s="46" t="str">
        <f t="shared" si="41"/>
        <v/>
      </c>
      <c r="CJ7" s="46" t="str">
        <f t="shared" si="42"/>
        <v/>
      </c>
      <c r="CK7" s="46" t="str">
        <f t="shared" si="43"/>
        <v/>
      </c>
      <c r="CL7" s="46" t="str">
        <f t="shared" si="44"/>
        <v/>
      </c>
    </row>
    <row r="8" spans="1:90">
      <c r="A8" s="12" t="str">
        <f>'Gene Table'!D7</f>
        <v>hsa-miR-15b-5p</v>
      </c>
      <c r="B8" s="12" t="s">
        <v>23</v>
      </c>
      <c r="C8" s="13" t="str">
        <f>IF('Test Sample Data'!C7="","",IF(SUM('Test Sample Data'!C$3:C$98)&gt;10,IF(AND(ISNUMBER('Test Sample Data'!C7),'Test Sample Data'!C7&lt;35,'Test Sample Data'!C7&gt;0),'Test Sample Data'!C7,35),""))</f>
        <v/>
      </c>
      <c r="D8" s="13" t="str">
        <f>IF('Test Sample Data'!D7="","",IF(SUM('Test Sample Data'!D$3:D$98)&gt;10,IF(AND(ISNUMBER('Test Sample Data'!D7),'Test Sample Data'!D7&lt;35,'Test Sample Data'!D7&gt;0),'Test Sample Data'!D7,35),""))</f>
        <v/>
      </c>
      <c r="E8" s="13" t="str">
        <f>IF('Test Sample Data'!E7="","",IF(SUM('Test Sample Data'!E$3:E$98)&gt;10,IF(AND(ISNUMBER('Test Sample Data'!E7),'Test Sample Data'!E7&lt;35,'Test Sample Data'!E7&gt;0),'Test Sample Data'!E7,35),""))</f>
        <v/>
      </c>
      <c r="F8" s="13" t="str">
        <f>IF('Test Sample Data'!F7="","",IF(SUM('Test Sample Data'!F$3:F$98)&gt;10,IF(AND(ISNUMBER('Test Sample Data'!F7),'Test Sample Data'!F7&lt;35,'Test Sample Data'!F7&gt;0),'Test Sample Data'!F7,35),""))</f>
        <v/>
      </c>
      <c r="G8" s="13" t="str">
        <f>IF('Test Sample Data'!G7="","",IF(SUM('Test Sample Data'!G$3:G$98)&gt;10,IF(AND(ISNUMBER('Test Sample Data'!G7),'Test Sample Data'!G7&lt;35,'Test Sample Data'!G7&gt;0),'Test Sample Data'!G7,35),""))</f>
        <v/>
      </c>
      <c r="H8" s="13" t="str">
        <f>IF('Test Sample Data'!H7="","",IF(SUM('Test Sample Data'!H$3:H$98)&gt;10,IF(AND(ISNUMBER('Test Sample Data'!H7),'Test Sample Data'!H7&lt;35,'Test Sample Data'!H7&gt;0),'Test Sample Data'!H7,35),""))</f>
        <v/>
      </c>
      <c r="I8" s="13" t="str">
        <f>IF('Test Sample Data'!I7="","",IF(SUM('Test Sample Data'!I$3:I$98)&gt;10,IF(AND(ISNUMBER('Test Sample Data'!I7),'Test Sample Data'!I7&lt;35,'Test Sample Data'!I7&gt;0),'Test Sample Data'!I7,35),""))</f>
        <v/>
      </c>
      <c r="J8" s="13" t="str">
        <f>IF('Test Sample Data'!J7="","",IF(SUM('Test Sample Data'!J$3:J$98)&gt;10,IF(AND(ISNUMBER('Test Sample Data'!J7),'Test Sample Data'!J7&lt;35,'Test Sample Data'!J7&gt;0),'Test Sample Data'!J7,35),""))</f>
        <v/>
      </c>
      <c r="K8" s="13" t="str">
        <f>IF('Test Sample Data'!K7="","",IF(SUM('Test Sample Data'!K$3:K$98)&gt;10,IF(AND(ISNUMBER('Test Sample Data'!K7),'Test Sample Data'!K7&lt;35,'Test Sample Data'!K7&gt;0),'Test Sample Data'!K7,35),""))</f>
        <v/>
      </c>
      <c r="L8" s="13" t="str">
        <f>IF('Test Sample Data'!L7="","",IF(SUM('Test Sample Data'!L$3:L$98)&gt;10,IF(AND(ISNUMBER('Test Sample Data'!L7),'Test Sample Data'!L7&lt;35,'Test Sample Data'!L7&gt;0),'Test Sample Data'!L7,35),""))</f>
        <v/>
      </c>
      <c r="M8" s="13" t="str">
        <f>'Gene Table'!D7</f>
        <v>hsa-miR-15b-5p</v>
      </c>
      <c r="N8" s="13" t="s">
        <v>23</v>
      </c>
      <c r="O8" s="13" t="str">
        <f>IF('Control Sample Data'!C7="","",IF(SUM('Control Sample Data'!C$3:C$98)&gt;10,IF(AND(ISNUMBER('Control Sample Data'!C7),'Control Sample Data'!C7&lt;35,'Control Sample Data'!C7&gt;0),'Control Sample Data'!C7,35),""))</f>
        <v/>
      </c>
      <c r="P8" s="13" t="str">
        <f>IF('Control Sample Data'!D7="","",IF(SUM('Control Sample Data'!D$3:D$98)&gt;10,IF(AND(ISNUMBER('Control Sample Data'!D7),'Control Sample Data'!D7&lt;35,'Control Sample Data'!D7&gt;0),'Control Sample Data'!D7,35),""))</f>
        <v/>
      </c>
      <c r="Q8" s="13" t="str">
        <f>IF('Control Sample Data'!E7="","",IF(SUM('Control Sample Data'!E$3:E$98)&gt;10,IF(AND(ISNUMBER('Control Sample Data'!E7),'Control Sample Data'!E7&lt;35,'Control Sample Data'!E7&gt;0),'Control Sample Data'!E7,35),""))</f>
        <v/>
      </c>
      <c r="R8" s="13" t="str">
        <f>IF('Control Sample Data'!F7="","",IF(SUM('Control Sample Data'!F$3:F$98)&gt;10,IF(AND(ISNUMBER('Control Sample Data'!F7),'Control Sample Data'!F7&lt;35,'Control Sample Data'!F7&gt;0),'Control Sample Data'!F7,35),""))</f>
        <v/>
      </c>
      <c r="S8" s="13" t="str">
        <f>IF('Control Sample Data'!G7="","",IF(SUM('Control Sample Data'!G$3:G$98)&gt;10,IF(AND(ISNUMBER('Control Sample Data'!G7),'Control Sample Data'!G7&lt;35,'Control Sample Data'!G7&gt;0),'Control Sample Data'!G7,35),""))</f>
        <v/>
      </c>
      <c r="T8" s="13" t="str">
        <f>IF('Control Sample Data'!H7="","",IF(SUM('Control Sample Data'!H$3:H$98)&gt;10,IF(AND(ISNUMBER('Control Sample Data'!H7),'Control Sample Data'!H7&lt;35,'Control Sample Data'!H7&gt;0),'Control Sample Data'!H7,35),""))</f>
        <v/>
      </c>
      <c r="U8" s="13" t="str">
        <f>IF('Control Sample Data'!I7="","",IF(SUM('Control Sample Data'!I$3:I$98)&gt;10,IF(AND(ISNUMBER('Control Sample Data'!I7),'Control Sample Data'!I7&lt;35,'Control Sample Data'!I7&gt;0),'Control Sample Data'!I7,35),""))</f>
        <v/>
      </c>
      <c r="V8" s="13" t="str">
        <f>IF('Control Sample Data'!J7="","",IF(SUM('Control Sample Data'!J$3:J$98)&gt;10,IF(AND(ISNUMBER('Control Sample Data'!J7),'Control Sample Data'!J7&lt;35,'Control Sample Data'!J7&gt;0),'Control Sample Data'!J7,35),""))</f>
        <v/>
      </c>
      <c r="W8" s="13" t="str">
        <f>IF('Control Sample Data'!K7="","",IF(SUM('Control Sample Data'!K$3:K$98)&gt;10,IF(AND(ISNUMBER('Control Sample Data'!K7),'Control Sample Data'!K7&lt;35,'Control Sample Data'!K7&gt;0),'Control Sample Data'!K7,35),""))</f>
        <v/>
      </c>
      <c r="X8" s="13" t="str">
        <f>IF('Control Sample Data'!L7="","",IF(SUM('Control Sample Data'!L$3:L$98)&gt;10,IF(AND(ISNUMBER('Control Sample Data'!L7),'Control Sample Data'!L7&lt;35,'Control Sample Data'!L7&gt;0),'Control Sample Data'!L7,35),""))</f>
        <v/>
      </c>
      <c r="Y8" s="23" t="str">
        <f>IF(ISERROR(VLOOKUP('Choose Housekeeping Genes'!$A7,Calculations!$A$4:$L$99,3,0)),"",VLOOKUP('Choose Housekeeping Genes'!$A7,Calculations!$A$4:$L$99,3,0))</f>
        <v/>
      </c>
      <c r="Z8" s="24" t="str">
        <f>IF(ISERROR(VLOOKUP('Choose Housekeeping Genes'!$A7,Calculations!$A$4:$L$99,4,0)),"",VLOOKUP('Choose Housekeeping Genes'!$A7,Calculations!$A$4:$L$99,4,0))</f>
        <v/>
      </c>
      <c r="AA8" s="24" t="str">
        <f>IF(ISERROR(VLOOKUP('Choose Housekeeping Genes'!$A7,Calculations!$A$4:$L$99,5,0)),"",VLOOKUP('Choose Housekeeping Genes'!$A7,Calculations!$A$4:$L$99,5,0))</f>
        <v/>
      </c>
      <c r="AB8" s="24" t="str">
        <f>IF(ISERROR(VLOOKUP('Choose Housekeeping Genes'!$A7,Calculations!$A$4:$L$99,6,0)),"",VLOOKUP('Choose Housekeeping Genes'!$A7,Calculations!$A$4:$L$99,6,0))</f>
        <v/>
      </c>
      <c r="AC8" s="24" t="str">
        <f>IF(ISERROR(VLOOKUP('Choose Housekeeping Genes'!$A7,Calculations!$A$4:$L$99,7,0)),"",VLOOKUP('Choose Housekeeping Genes'!$A7,Calculations!$A$4:$L$99,7,0))</f>
        <v/>
      </c>
      <c r="AD8" s="24" t="str">
        <f>IF(ISERROR(VLOOKUP('Choose Housekeeping Genes'!$A7,Calculations!$A$4:$L$99,8,0)),"",VLOOKUP('Choose Housekeeping Genes'!$A7,Calculations!$A$4:$L$99,8,0))</f>
        <v/>
      </c>
      <c r="AE8" s="24" t="str">
        <f>IF(ISERROR(VLOOKUP('Choose Housekeeping Genes'!$A7,Calculations!$A$4:$L$99,9,0)),"",VLOOKUP('Choose Housekeeping Genes'!$A7,Calculations!$A$4:$L$99,9,0))</f>
        <v/>
      </c>
      <c r="AF8" s="24" t="str">
        <f>IF(ISERROR(VLOOKUP('Choose Housekeeping Genes'!$A7,Calculations!$A$4:$L$99,10,0)),"",VLOOKUP('Choose Housekeeping Genes'!$A7,Calculations!$A$4:$L$99,10,0))</f>
        <v/>
      </c>
      <c r="AG8" s="24" t="str">
        <f>IF(ISERROR(VLOOKUP('Choose Housekeeping Genes'!$A7,Calculations!$A$4:$L$99,11,0)),"",VLOOKUP('Choose Housekeeping Genes'!$A7,Calculations!$A$4:$L$99,11,0))</f>
        <v/>
      </c>
      <c r="AH8" s="36" t="str">
        <f>IF(ISERROR(VLOOKUP('Choose Housekeeping Genes'!$A7,Calculations!$A$4:$M$99,12,0)),"",VLOOKUP('Choose Housekeeping Genes'!$A7,Calculations!$A$4:$M$99,12,0))</f>
        <v/>
      </c>
      <c r="AI8" s="23" t="str">
        <f>IF(ISERROR(VLOOKUP('Choose Housekeeping Genes'!$A7,Calculations!$A$4:$AA$99,15,0)),"",VLOOKUP('Choose Housekeeping Genes'!$A7,Calculations!$A$4:$AA$99,15,0))</f>
        <v/>
      </c>
      <c r="AJ8" s="24" t="str">
        <f>IF(ISERROR(VLOOKUP('Choose Housekeeping Genes'!$A7,Calculations!$A$4:$AA$99,16,0)),"",VLOOKUP('Choose Housekeeping Genes'!$A7,Calculations!$A$4:$AA$99,16,0))</f>
        <v/>
      </c>
      <c r="AK8" s="24" t="str">
        <f>IF(ISERROR(VLOOKUP('Choose Housekeeping Genes'!$A7,Calculations!$A$4:$AA$99,17,0)),"",VLOOKUP('Choose Housekeeping Genes'!$A7,Calculations!$A$4:$AA$99,17,0))</f>
        <v/>
      </c>
      <c r="AL8" s="24" t="str">
        <f>IF(ISERROR(VLOOKUP('Choose Housekeeping Genes'!$A7,Calculations!$A$4:$AA$99,18,0)),"",VLOOKUP('Choose Housekeeping Genes'!$A7,Calculations!$A$4:$AA$99,18,0))</f>
        <v/>
      </c>
      <c r="AM8" s="24" t="str">
        <f>IF(ISERROR(VLOOKUP('Choose Housekeeping Genes'!$A7,Calculations!$A$4:$AA$99,19,0)),"",VLOOKUP('Choose Housekeeping Genes'!$A7,Calculations!$A$4:$AA$99,19,0))</f>
        <v/>
      </c>
      <c r="AN8" s="24" t="str">
        <f>IF(ISERROR(VLOOKUP('Choose Housekeeping Genes'!$A7,Calculations!$A$4:$AA$99,20,0)),"",VLOOKUP('Choose Housekeeping Genes'!$A7,Calculations!$A$4:$AA$99,20,0))</f>
        <v/>
      </c>
      <c r="AO8" s="24" t="str">
        <f>IF(ISERROR(VLOOKUP('Choose Housekeeping Genes'!$A7,Calculations!$A$4:$AA$99,21,0)),"",VLOOKUP('Choose Housekeeping Genes'!$A7,Calculations!$A$4:$AA$99,21,0))</f>
        <v/>
      </c>
      <c r="AP8" s="24" t="str">
        <f>IF(ISERROR(VLOOKUP('Choose Housekeeping Genes'!$A7,Calculations!$A$4:$AA$99,22,0)),"",VLOOKUP('Choose Housekeeping Genes'!$A7,Calculations!$A$4:$AA$99,22,0))</f>
        <v/>
      </c>
      <c r="AQ8" s="24" t="str">
        <f>IF(ISERROR(VLOOKUP('Choose Housekeeping Genes'!$A7,Calculations!$A$4:$AA$99,23,0)),"",VLOOKUP('Choose Housekeeping Genes'!$A7,Calculations!$A$4:$AA$99,23,0))</f>
        <v/>
      </c>
      <c r="AR8" s="36" t="str">
        <f>IF(ISERROR(VLOOKUP('Choose Housekeeping Genes'!$A7,Calculations!$A$4:$AA$99,24,0)),"",VLOOKUP('Choose Housekeeping Genes'!$A7,Calculations!$A$4:$AA$99,24,0))</f>
        <v/>
      </c>
      <c r="AS8" s="42" t="str">
        <f t="shared" si="20"/>
        <v>hsa-miR-15b-5p</v>
      </c>
      <c r="AT8" s="43" t="s">
        <v>23</v>
      </c>
      <c r="AU8" s="13" t="str">
        <f t="shared" si="21"/>
        <v/>
      </c>
      <c r="AV8" s="13" t="str">
        <f t="shared" si="0"/>
        <v/>
      </c>
      <c r="AW8" s="13" t="str">
        <f t="shared" si="1"/>
        <v/>
      </c>
      <c r="AX8" s="13" t="str">
        <f t="shared" si="2"/>
        <v/>
      </c>
      <c r="AY8" s="13" t="str">
        <f t="shared" si="3"/>
        <v/>
      </c>
      <c r="AZ8" s="13" t="str">
        <f t="shared" si="4"/>
        <v/>
      </c>
      <c r="BA8" s="13" t="str">
        <f t="shared" si="5"/>
        <v/>
      </c>
      <c r="BB8" s="13" t="str">
        <f t="shared" si="6"/>
        <v/>
      </c>
      <c r="BC8" s="13" t="str">
        <f t="shared" si="7"/>
        <v/>
      </c>
      <c r="BD8" s="13" t="str">
        <f t="shared" si="8"/>
        <v/>
      </c>
      <c r="BE8" s="13" t="str">
        <f t="shared" si="9"/>
        <v/>
      </c>
      <c r="BF8" s="13" t="str">
        <f t="shared" si="10"/>
        <v/>
      </c>
      <c r="BG8" s="13" t="str">
        <f t="shared" si="11"/>
        <v/>
      </c>
      <c r="BH8" s="13" t="str">
        <f t="shared" si="12"/>
        <v/>
      </c>
      <c r="BI8" s="13" t="str">
        <f t="shared" si="13"/>
        <v/>
      </c>
      <c r="BJ8" s="13" t="str">
        <f t="shared" si="14"/>
        <v/>
      </c>
      <c r="BK8" s="13" t="str">
        <f t="shared" si="15"/>
        <v/>
      </c>
      <c r="BL8" s="13" t="str">
        <f t="shared" si="16"/>
        <v/>
      </c>
      <c r="BM8" s="13" t="str">
        <f t="shared" si="17"/>
        <v/>
      </c>
      <c r="BN8" s="13" t="str">
        <f t="shared" si="18"/>
        <v/>
      </c>
      <c r="BO8" s="45" t="str">
        <f t="shared" si="22"/>
        <v>N/A</v>
      </c>
      <c r="BP8" s="45" t="str">
        <f t="shared" si="23"/>
        <v>N/A</v>
      </c>
      <c r="BQ8" s="42" t="str">
        <f t="shared" si="24"/>
        <v>hsa-miR-15b-5p</v>
      </c>
      <c r="BR8" s="43" t="s">
        <v>23</v>
      </c>
      <c r="BS8" s="46" t="str">
        <f t="shared" si="25"/>
        <v/>
      </c>
      <c r="BT8" s="46" t="str">
        <f t="shared" si="26"/>
        <v/>
      </c>
      <c r="BU8" s="46" t="str">
        <f t="shared" si="27"/>
        <v/>
      </c>
      <c r="BV8" s="46" t="str">
        <f t="shared" si="28"/>
        <v/>
      </c>
      <c r="BW8" s="46" t="str">
        <f t="shared" si="29"/>
        <v/>
      </c>
      <c r="BX8" s="46" t="str">
        <f t="shared" si="30"/>
        <v/>
      </c>
      <c r="BY8" s="46" t="str">
        <f t="shared" si="31"/>
        <v/>
      </c>
      <c r="BZ8" s="46" t="str">
        <f t="shared" si="32"/>
        <v/>
      </c>
      <c r="CA8" s="46" t="str">
        <f t="shared" si="33"/>
        <v/>
      </c>
      <c r="CB8" s="46" t="str">
        <f t="shared" si="34"/>
        <v/>
      </c>
      <c r="CC8" s="46" t="str">
        <f t="shared" si="35"/>
        <v/>
      </c>
      <c r="CD8" s="46" t="str">
        <f t="shared" si="36"/>
        <v/>
      </c>
      <c r="CE8" s="46" t="str">
        <f t="shared" si="37"/>
        <v/>
      </c>
      <c r="CF8" s="46" t="str">
        <f t="shared" si="38"/>
        <v/>
      </c>
      <c r="CG8" s="46" t="str">
        <f t="shared" si="39"/>
        <v/>
      </c>
      <c r="CH8" s="46" t="str">
        <f t="shared" si="40"/>
        <v/>
      </c>
      <c r="CI8" s="46" t="str">
        <f t="shared" si="41"/>
        <v/>
      </c>
      <c r="CJ8" s="46" t="str">
        <f t="shared" si="42"/>
        <v/>
      </c>
      <c r="CK8" s="46" t="str">
        <f t="shared" si="43"/>
        <v/>
      </c>
      <c r="CL8" s="46" t="str">
        <f t="shared" si="44"/>
        <v/>
      </c>
    </row>
    <row r="9" ht="12" customHeight="1" spans="1:90">
      <c r="A9" s="12" t="str">
        <f>'Gene Table'!D8</f>
        <v>hsa-miR-208a</v>
      </c>
      <c r="B9" s="12" t="s">
        <v>27</v>
      </c>
      <c r="C9" s="13" t="str">
        <f>IF('Test Sample Data'!C8="","",IF(SUM('Test Sample Data'!C$3:C$98)&gt;10,IF(AND(ISNUMBER('Test Sample Data'!C8),'Test Sample Data'!C8&lt;35,'Test Sample Data'!C8&gt;0),'Test Sample Data'!C8,35),""))</f>
        <v/>
      </c>
      <c r="D9" s="13" t="str">
        <f>IF('Test Sample Data'!D8="","",IF(SUM('Test Sample Data'!D$3:D$98)&gt;10,IF(AND(ISNUMBER('Test Sample Data'!D8),'Test Sample Data'!D8&lt;35,'Test Sample Data'!D8&gt;0),'Test Sample Data'!D8,35),""))</f>
        <v/>
      </c>
      <c r="E9" s="13" t="str">
        <f>IF('Test Sample Data'!E8="","",IF(SUM('Test Sample Data'!E$3:E$98)&gt;10,IF(AND(ISNUMBER('Test Sample Data'!E8),'Test Sample Data'!E8&lt;35,'Test Sample Data'!E8&gt;0),'Test Sample Data'!E8,35),""))</f>
        <v/>
      </c>
      <c r="F9" s="13" t="str">
        <f>IF('Test Sample Data'!F8="","",IF(SUM('Test Sample Data'!F$3:F$98)&gt;10,IF(AND(ISNUMBER('Test Sample Data'!F8),'Test Sample Data'!F8&lt;35,'Test Sample Data'!F8&gt;0),'Test Sample Data'!F8,35),""))</f>
        <v/>
      </c>
      <c r="G9" s="13" t="str">
        <f>IF('Test Sample Data'!G8="","",IF(SUM('Test Sample Data'!G$3:G$98)&gt;10,IF(AND(ISNUMBER('Test Sample Data'!G8),'Test Sample Data'!G8&lt;35,'Test Sample Data'!G8&gt;0),'Test Sample Data'!G8,35),""))</f>
        <v/>
      </c>
      <c r="H9" s="13" t="str">
        <f>IF('Test Sample Data'!H8="","",IF(SUM('Test Sample Data'!H$3:H$98)&gt;10,IF(AND(ISNUMBER('Test Sample Data'!H8),'Test Sample Data'!H8&lt;35,'Test Sample Data'!H8&gt;0),'Test Sample Data'!H8,35),""))</f>
        <v/>
      </c>
      <c r="I9" s="13" t="str">
        <f>IF('Test Sample Data'!I8="","",IF(SUM('Test Sample Data'!I$3:I$98)&gt;10,IF(AND(ISNUMBER('Test Sample Data'!I8),'Test Sample Data'!I8&lt;35,'Test Sample Data'!I8&gt;0),'Test Sample Data'!I8,35),""))</f>
        <v/>
      </c>
      <c r="J9" s="13" t="str">
        <f>IF('Test Sample Data'!J8="","",IF(SUM('Test Sample Data'!J$3:J$98)&gt;10,IF(AND(ISNUMBER('Test Sample Data'!J8),'Test Sample Data'!J8&lt;35,'Test Sample Data'!J8&gt;0),'Test Sample Data'!J8,35),""))</f>
        <v/>
      </c>
      <c r="K9" s="13" t="str">
        <f>IF('Test Sample Data'!K8="","",IF(SUM('Test Sample Data'!K$3:K$98)&gt;10,IF(AND(ISNUMBER('Test Sample Data'!K8),'Test Sample Data'!K8&lt;35,'Test Sample Data'!K8&gt;0),'Test Sample Data'!K8,35),""))</f>
        <v/>
      </c>
      <c r="L9" s="13" t="str">
        <f>IF('Test Sample Data'!L8="","",IF(SUM('Test Sample Data'!L$3:L$98)&gt;10,IF(AND(ISNUMBER('Test Sample Data'!L8),'Test Sample Data'!L8&lt;35,'Test Sample Data'!L8&gt;0),'Test Sample Data'!L8,35),""))</f>
        <v/>
      </c>
      <c r="M9" s="13" t="str">
        <f>'Gene Table'!D8</f>
        <v>hsa-miR-208a</v>
      </c>
      <c r="N9" s="13" t="s">
        <v>27</v>
      </c>
      <c r="O9" s="13" t="str">
        <f>IF('Control Sample Data'!C8="","",IF(SUM('Control Sample Data'!C$3:C$98)&gt;10,IF(AND(ISNUMBER('Control Sample Data'!C8),'Control Sample Data'!C8&lt;35,'Control Sample Data'!C8&gt;0),'Control Sample Data'!C8,35),""))</f>
        <v/>
      </c>
      <c r="P9" s="13" t="str">
        <f>IF('Control Sample Data'!D8="","",IF(SUM('Control Sample Data'!D$3:D$98)&gt;10,IF(AND(ISNUMBER('Control Sample Data'!D8),'Control Sample Data'!D8&lt;35,'Control Sample Data'!D8&gt;0),'Control Sample Data'!D8,35),""))</f>
        <v/>
      </c>
      <c r="Q9" s="13" t="str">
        <f>IF('Control Sample Data'!E8="","",IF(SUM('Control Sample Data'!E$3:E$98)&gt;10,IF(AND(ISNUMBER('Control Sample Data'!E8),'Control Sample Data'!E8&lt;35,'Control Sample Data'!E8&gt;0),'Control Sample Data'!E8,35),""))</f>
        <v/>
      </c>
      <c r="R9" s="13" t="str">
        <f>IF('Control Sample Data'!F8="","",IF(SUM('Control Sample Data'!F$3:F$98)&gt;10,IF(AND(ISNUMBER('Control Sample Data'!F8),'Control Sample Data'!F8&lt;35,'Control Sample Data'!F8&gt;0),'Control Sample Data'!F8,35),""))</f>
        <v/>
      </c>
      <c r="S9" s="13" t="str">
        <f>IF('Control Sample Data'!G8="","",IF(SUM('Control Sample Data'!G$3:G$98)&gt;10,IF(AND(ISNUMBER('Control Sample Data'!G8),'Control Sample Data'!G8&lt;35,'Control Sample Data'!G8&gt;0),'Control Sample Data'!G8,35),""))</f>
        <v/>
      </c>
      <c r="T9" s="13" t="str">
        <f>IF('Control Sample Data'!H8="","",IF(SUM('Control Sample Data'!H$3:H$98)&gt;10,IF(AND(ISNUMBER('Control Sample Data'!H8),'Control Sample Data'!H8&lt;35,'Control Sample Data'!H8&gt;0),'Control Sample Data'!H8,35),""))</f>
        <v/>
      </c>
      <c r="U9" s="13" t="str">
        <f>IF('Control Sample Data'!I8="","",IF(SUM('Control Sample Data'!I$3:I$98)&gt;10,IF(AND(ISNUMBER('Control Sample Data'!I8),'Control Sample Data'!I8&lt;35,'Control Sample Data'!I8&gt;0),'Control Sample Data'!I8,35),""))</f>
        <v/>
      </c>
      <c r="V9" s="13" t="str">
        <f>IF('Control Sample Data'!J8="","",IF(SUM('Control Sample Data'!J$3:J$98)&gt;10,IF(AND(ISNUMBER('Control Sample Data'!J8),'Control Sample Data'!J8&lt;35,'Control Sample Data'!J8&gt;0),'Control Sample Data'!J8,35),""))</f>
        <v/>
      </c>
      <c r="W9" s="13" t="str">
        <f>IF('Control Sample Data'!K8="","",IF(SUM('Control Sample Data'!K$3:K$98)&gt;10,IF(AND(ISNUMBER('Control Sample Data'!K8),'Control Sample Data'!K8&lt;35,'Control Sample Data'!K8&gt;0),'Control Sample Data'!K8,35),""))</f>
        <v/>
      </c>
      <c r="X9" s="13" t="str">
        <f>IF('Control Sample Data'!L8="","",IF(SUM('Control Sample Data'!L$3:L$98)&gt;10,IF(AND(ISNUMBER('Control Sample Data'!L8),'Control Sample Data'!L8&lt;35,'Control Sample Data'!L8&gt;0),'Control Sample Data'!L8,35),""))</f>
        <v/>
      </c>
      <c r="Y9" s="23" t="str">
        <f>IF(ISERROR(VLOOKUP('Choose Housekeeping Genes'!$A8,Calculations!$A$4:$L$99,3,0)),"",VLOOKUP('Choose Housekeeping Genes'!$A8,Calculations!$A$4:$L$99,3,0))</f>
        <v/>
      </c>
      <c r="Z9" s="24" t="str">
        <f>IF(ISERROR(VLOOKUP('Choose Housekeeping Genes'!$A8,Calculations!$A$4:$L$99,4,0)),"",VLOOKUP('Choose Housekeeping Genes'!$A8,Calculations!$A$4:$L$99,4,0))</f>
        <v/>
      </c>
      <c r="AA9" s="24" t="str">
        <f>IF(ISERROR(VLOOKUP('Choose Housekeeping Genes'!$A8,Calculations!$A$4:$L$99,5,0)),"",VLOOKUP('Choose Housekeeping Genes'!$A8,Calculations!$A$4:$L$99,5,0))</f>
        <v/>
      </c>
      <c r="AB9" s="24" t="str">
        <f>IF(ISERROR(VLOOKUP('Choose Housekeeping Genes'!$A8,Calculations!$A$4:$L$99,6,0)),"",VLOOKUP('Choose Housekeeping Genes'!$A8,Calculations!$A$4:$L$99,6,0))</f>
        <v/>
      </c>
      <c r="AC9" s="24" t="str">
        <f>IF(ISERROR(VLOOKUP('Choose Housekeeping Genes'!$A8,Calculations!$A$4:$L$99,7,0)),"",VLOOKUP('Choose Housekeeping Genes'!$A8,Calculations!$A$4:$L$99,7,0))</f>
        <v/>
      </c>
      <c r="AD9" s="24" t="str">
        <f>IF(ISERROR(VLOOKUP('Choose Housekeeping Genes'!$A8,Calculations!$A$4:$L$99,8,0)),"",VLOOKUP('Choose Housekeeping Genes'!$A8,Calculations!$A$4:$L$99,8,0))</f>
        <v/>
      </c>
      <c r="AE9" s="24" t="str">
        <f>IF(ISERROR(VLOOKUP('Choose Housekeeping Genes'!$A8,Calculations!$A$4:$L$99,9,0)),"",VLOOKUP('Choose Housekeeping Genes'!$A8,Calculations!$A$4:$L$99,9,0))</f>
        <v/>
      </c>
      <c r="AF9" s="24" t="str">
        <f>IF(ISERROR(VLOOKUP('Choose Housekeeping Genes'!$A8,Calculations!$A$4:$L$99,10,0)),"",VLOOKUP('Choose Housekeeping Genes'!$A8,Calculations!$A$4:$L$99,10,0))</f>
        <v/>
      </c>
      <c r="AG9" s="24" t="str">
        <f>IF(ISERROR(VLOOKUP('Choose Housekeeping Genes'!$A8,Calculations!$A$4:$L$99,11,0)),"",VLOOKUP('Choose Housekeeping Genes'!$A8,Calculations!$A$4:$L$99,11,0))</f>
        <v/>
      </c>
      <c r="AH9" s="36" t="str">
        <f>IF(ISERROR(VLOOKUP('Choose Housekeeping Genes'!$A8,Calculations!$A$4:$M$99,12,0)),"",VLOOKUP('Choose Housekeeping Genes'!$A8,Calculations!$A$4:$M$99,12,0))</f>
        <v/>
      </c>
      <c r="AI9" s="23" t="str">
        <f>IF(ISERROR(VLOOKUP('Choose Housekeeping Genes'!$A8,Calculations!$A$4:$AA$99,15,0)),"",VLOOKUP('Choose Housekeeping Genes'!$A8,Calculations!$A$4:$AA$99,15,0))</f>
        <v/>
      </c>
      <c r="AJ9" s="24" t="str">
        <f>IF(ISERROR(VLOOKUP('Choose Housekeeping Genes'!$A8,Calculations!$A$4:$AA$99,16,0)),"",VLOOKUP('Choose Housekeeping Genes'!$A8,Calculations!$A$4:$AA$99,16,0))</f>
        <v/>
      </c>
      <c r="AK9" s="24" t="str">
        <f>IF(ISERROR(VLOOKUP('Choose Housekeeping Genes'!$A8,Calculations!$A$4:$AA$99,17,0)),"",VLOOKUP('Choose Housekeeping Genes'!$A8,Calculations!$A$4:$AA$99,17,0))</f>
        <v/>
      </c>
      <c r="AL9" s="24" t="str">
        <f>IF(ISERROR(VLOOKUP('Choose Housekeeping Genes'!$A8,Calculations!$A$4:$AA$99,18,0)),"",VLOOKUP('Choose Housekeeping Genes'!$A8,Calculations!$A$4:$AA$99,18,0))</f>
        <v/>
      </c>
      <c r="AM9" s="24" t="str">
        <f>IF(ISERROR(VLOOKUP('Choose Housekeeping Genes'!$A8,Calculations!$A$4:$AA$99,19,0)),"",VLOOKUP('Choose Housekeeping Genes'!$A8,Calculations!$A$4:$AA$99,19,0))</f>
        <v/>
      </c>
      <c r="AN9" s="24" t="str">
        <f>IF(ISERROR(VLOOKUP('Choose Housekeeping Genes'!$A8,Calculations!$A$4:$AA$99,20,0)),"",VLOOKUP('Choose Housekeeping Genes'!$A8,Calculations!$A$4:$AA$99,20,0))</f>
        <v/>
      </c>
      <c r="AO9" s="24" t="str">
        <f>IF(ISERROR(VLOOKUP('Choose Housekeeping Genes'!$A8,Calculations!$A$4:$AA$99,21,0)),"",VLOOKUP('Choose Housekeeping Genes'!$A8,Calculations!$A$4:$AA$99,21,0))</f>
        <v/>
      </c>
      <c r="AP9" s="24" t="str">
        <f>IF(ISERROR(VLOOKUP('Choose Housekeeping Genes'!$A8,Calculations!$A$4:$AA$99,22,0)),"",VLOOKUP('Choose Housekeeping Genes'!$A8,Calculations!$A$4:$AA$99,22,0))</f>
        <v/>
      </c>
      <c r="AQ9" s="24" t="str">
        <f>IF(ISERROR(VLOOKUP('Choose Housekeeping Genes'!$A8,Calculations!$A$4:$AA$99,23,0)),"",VLOOKUP('Choose Housekeeping Genes'!$A8,Calculations!$A$4:$AA$99,23,0))</f>
        <v/>
      </c>
      <c r="AR9" s="36" t="str">
        <f>IF(ISERROR(VLOOKUP('Choose Housekeeping Genes'!$A8,Calculations!$A$4:$AA$99,24,0)),"",VLOOKUP('Choose Housekeeping Genes'!$A8,Calculations!$A$4:$AA$99,24,0))</f>
        <v/>
      </c>
      <c r="AS9" s="42" t="str">
        <f t="shared" si="20"/>
        <v>hsa-miR-208a</v>
      </c>
      <c r="AT9" s="43" t="s">
        <v>27</v>
      </c>
      <c r="AU9" s="13" t="str">
        <f t="shared" si="21"/>
        <v/>
      </c>
      <c r="AV9" s="13" t="str">
        <f t="shared" si="0"/>
        <v/>
      </c>
      <c r="AW9" s="13" t="str">
        <f t="shared" si="1"/>
        <v/>
      </c>
      <c r="AX9" s="13" t="str">
        <f t="shared" si="2"/>
        <v/>
      </c>
      <c r="AY9" s="13" t="str">
        <f t="shared" si="3"/>
        <v/>
      </c>
      <c r="AZ9" s="13" t="str">
        <f t="shared" si="4"/>
        <v/>
      </c>
      <c r="BA9" s="13" t="str">
        <f t="shared" si="5"/>
        <v/>
      </c>
      <c r="BB9" s="13" t="str">
        <f t="shared" si="6"/>
        <v/>
      </c>
      <c r="BC9" s="13" t="str">
        <f t="shared" si="7"/>
        <v/>
      </c>
      <c r="BD9" s="13" t="str">
        <f t="shared" si="8"/>
        <v/>
      </c>
      <c r="BE9" s="13" t="str">
        <f t="shared" si="9"/>
        <v/>
      </c>
      <c r="BF9" s="13" t="str">
        <f t="shared" si="10"/>
        <v/>
      </c>
      <c r="BG9" s="13" t="str">
        <f t="shared" si="11"/>
        <v/>
      </c>
      <c r="BH9" s="13" t="str">
        <f t="shared" si="12"/>
        <v/>
      </c>
      <c r="BI9" s="13" t="str">
        <f t="shared" si="13"/>
        <v/>
      </c>
      <c r="BJ9" s="13" t="str">
        <f t="shared" si="14"/>
        <v/>
      </c>
      <c r="BK9" s="13" t="str">
        <f t="shared" si="15"/>
        <v/>
      </c>
      <c r="BL9" s="13" t="str">
        <f t="shared" si="16"/>
        <v/>
      </c>
      <c r="BM9" s="13" t="str">
        <f t="shared" si="17"/>
        <v/>
      </c>
      <c r="BN9" s="13" t="str">
        <f t="shared" si="18"/>
        <v/>
      </c>
      <c r="BO9" s="45" t="str">
        <f t="shared" si="22"/>
        <v>N/A</v>
      </c>
      <c r="BP9" s="45" t="str">
        <f t="shared" si="23"/>
        <v>N/A</v>
      </c>
      <c r="BQ9" s="42" t="str">
        <f t="shared" si="24"/>
        <v>hsa-miR-208a</v>
      </c>
      <c r="BR9" s="43" t="s">
        <v>27</v>
      </c>
      <c r="BS9" s="46" t="str">
        <f t="shared" si="25"/>
        <v/>
      </c>
      <c r="BT9" s="46" t="str">
        <f t="shared" si="26"/>
        <v/>
      </c>
      <c r="BU9" s="46" t="str">
        <f t="shared" si="27"/>
        <v/>
      </c>
      <c r="BV9" s="46" t="str">
        <f t="shared" si="28"/>
        <v/>
      </c>
      <c r="BW9" s="46" t="str">
        <f t="shared" si="29"/>
        <v/>
      </c>
      <c r="BX9" s="46" t="str">
        <f t="shared" si="30"/>
        <v/>
      </c>
      <c r="BY9" s="46" t="str">
        <f t="shared" si="31"/>
        <v/>
      </c>
      <c r="BZ9" s="46" t="str">
        <f t="shared" si="32"/>
        <v/>
      </c>
      <c r="CA9" s="46" t="str">
        <f t="shared" si="33"/>
        <v/>
      </c>
      <c r="CB9" s="46" t="str">
        <f t="shared" si="34"/>
        <v/>
      </c>
      <c r="CC9" s="46" t="str">
        <f t="shared" si="35"/>
        <v/>
      </c>
      <c r="CD9" s="46" t="str">
        <f t="shared" si="36"/>
        <v/>
      </c>
      <c r="CE9" s="46" t="str">
        <f t="shared" si="37"/>
        <v/>
      </c>
      <c r="CF9" s="46" t="str">
        <f t="shared" si="38"/>
        <v/>
      </c>
      <c r="CG9" s="46" t="str">
        <f t="shared" si="39"/>
        <v/>
      </c>
      <c r="CH9" s="46" t="str">
        <f t="shared" si="40"/>
        <v/>
      </c>
      <c r="CI9" s="46" t="str">
        <f t="shared" si="41"/>
        <v/>
      </c>
      <c r="CJ9" s="46" t="str">
        <f t="shared" si="42"/>
        <v/>
      </c>
      <c r="CK9" s="46" t="str">
        <f t="shared" si="43"/>
        <v/>
      </c>
      <c r="CL9" s="46" t="str">
        <f t="shared" si="44"/>
        <v/>
      </c>
    </row>
    <row r="10" spans="1:90">
      <c r="A10" s="12" t="str">
        <f>'Gene Table'!D9</f>
        <v>hsa-miR-208b</v>
      </c>
      <c r="B10" s="12" t="s">
        <v>31</v>
      </c>
      <c r="C10" s="13" t="str">
        <f>IF('Test Sample Data'!C9="","",IF(SUM('Test Sample Data'!C$3:C$98)&gt;10,IF(AND(ISNUMBER('Test Sample Data'!C9),'Test Sample Data'!C9&lt;35,'Test Sample Data'!C9&gt;0),'Test Sample Data'!C9,35),""))</f>
        <v/>
      </c>
      <c r="D10" s="13" t="str">
        <f>IF('Test Sample Data'!D9="","",IF(SUM('Test Sample Data'!D$3:D$98)&gt;10,IF(AND(ISNUMBER('Test Sample Data'!D9),'Test Sample Data'!D9&lt;35,'Test Sample Data'!D9&gt;0),'Test Sample Data'!D9,35),""))</f>
        <v/>
      </c>
      <c r="E10" s="13" t="str">
        <f>IF('Test Sample Data'!E9="","",IF(SUM('Test Sample Data'!E$3:E$98)&gt;10,IF(AND(ISNUMBER('Test Sample Data'!E9),'Test Sample Data'!E9&lt;35,'Test Sample Data'!E9&gt;0),'Test Sample Data'!E9,35),""))</f>
        <v/>
      </c>
      <c r="F10" s="13" t="str">
        <f>IF('Test Sample Data'!F9="","",IF(SUM('Test Sample Data'!F$3:F$98)&gt;10,IF(AND(ISNUMBER('Test Sample Data'!F9),'Test Sample Data'!F9&lt;35,'Test Sample Data'!F9&gt;0),'Test Sample Data'!F9,35),""))</f>
        <v/>
      </c>
      <c r="G10" s="13" t="str">
        <f>IF('Test Sample Data'!G9="","",IF(SUM('Test Sample Data'!G$3:G$98)&gt;10,IF(AND(ISNUMBER('Test Sample Data'!G9),'Test Sample Data'!G9&lt;35,'Test Sample Data'!G9&gt;0),'Test Sample Data'!G9,35),""))</f>
        <v/>
      </c>
      <c r="H10" s="13" t="str">
        <f>IF('Test Sample Data'!H9="","",IF(SUM('Test Sample Data'!H$3:H$98)&gt;10,IF(AND(ISNUMBER('Test Sample Data'!H9),'Test Sample Data'!H9&lt;35,'Test Sample Data'!H9&gt;0),'Test Sample Data'!H9,35),""))</f>
        <v/>
      </c>
      <c r="I10" s="13" t="str">
        <f>IF('Test Sample Data'!I9="","",IF(SUM('Test Sample Data'!I$3:I$98)&gt;10,IF(AND(ISNUMBER('Test Sample Data'!I9),'Test Sample Data'!I9&lt;35,'Test Sample Data'!I9&gt;0),'Test Sample Data'!I9,35),""))</f>
        <v/>
      </c>
      <c r="J10" s="13" t="str">
        <f>IF('Test Sample Data'!J9="","",IF(SUM('Test Sample Data'!J$3:J$98)&gt;10,IF(AND(ISNUMBER('Test Sample Data'!J9),'Test Sample Data'!J9&lt;35,'Test Sample Data'!J9&gt;0),'Test Sample Data'!J9,35),""))</f>
        <v/>
      </c>
      <c r="K10" s="13" t="str">
        <f>IF('Test Sample Data'!K9="","",IF(SUM('Test Sample Data'!K$3:K$98)&gt;10,IF(AND(ISNUMBER('Test Sample Data'!K9),'Test Sample Data'!K9&lt;35,'Test Sample Data'!K9&gt;0),'Test Sample Data'!K9,35),""))</f>
        <v/>
      </c>
      <c r="L10" s="13" t="str">
        <f>IF('Test Sample Data'!L9="","",IF(SUM('Test Sample Data'!L$3:L$98)&gt;10,IF(AND(ISNUMBER('Test Sample Data'!L9),'Test Sample Data'!L9&lt;35,'Test Sample Data'!L9&gt;0),'Test Sample Data'!L9,35),""))</f>
        <v/>
      </c>
      <c r="M10" s="13" t="str">
        <f>'Gene Table'!D9</f>
        <v>hsa-miR-208b</v>
      </c>
      <c r="N10" s="13" t="s">
        <v>31</v>
      </c>
      <c r="O10" s="13" t="str">
        <f>IF('Control Sample Data'!C9="","",IF(SUM('Control Sample Data'!C$3:C$98)&gt;10,IF(AND(ISNUMBER('Control Sample Data'!C9),'Control Sample Data'!C9&lt;35,'Control Sample Data'!C9&gt;0),'Control Sample Data'!C9,35),""))</f>
        <v/>
      </c>
      <c r="P10" s="13" t="str">
        <f>IF('Control Sample Data'!D9="","",IF(SUM('Control Sample Data'!D$3:D$98)&gt;10,IF(AND(ISNUMBER('Control Sample Data'!D9),'Control Sample Data'!D9&lt;35,'Control Sample Data'!D9&gt;0),'Control Sample Data'!D9,35),""))</f>
        <v/>
      </c>
      <c r="Q10" s="13" t="str">
        <f>IF('Control Sample Data'!E9="","",IF(SUM('Control Sample Data'!E$3:E$98)&gt;10,IF(AND(ISNUMBER('Control Sample Data'!E9),'Control Sample Data'!E9&lt;35,'Control Sample Data'!E9&gt;0),'Control Sample Data'!E9,35),""))</f>
        <v/>
      </c>
      <c r="R10" s="13" t="str">
        <f>IF('Control Sample Data'!F9="","",IF(SUM('Control Sample Data'!F$3:F$98)&gt;10,IF(AND(ISNUMBER('Control Sample Data'!F9),'Control Sample Data'!F9&lt;35,'Control Sample Data'!F9&gt;0),'Control Sample Data'!F9,35),""))</f>
        <v/>
      </c>
      <c r="S10" s="13" t="str">
        <f>IF('Control Sample Data'!G9="","",IF(SUM('Control Sample Data'!G$3:G$98)&gt;10,IF(AND(ISNUMBER('Control Sample Data'!G9),'Control Sample Data'!G9&lt;35,'Control Sample Data'!G9&gt;0),'Control Sample Data'!G9,35),""))</f>
        <v/>
      </c>
      <c r="T10" s="13" t="str">
        <f>IF('Control Sample Data'!H9="","",IF(SUM('Control Sample Data'!H$3:H$98)&gt;10,IF(AND(ISNUMBER('Control Sample Data'!H9),'Control Sample Data'!H9&lt;35,'Control Sample Data'!H9&gt;0),'Control Sample Data'!H9,35),""))</f>
        <v/>
      </c>
      <c r="U10" s="13" t="str">
        <f>IF('Control Sample Data'!I9="","",IF(SUM('Control Sample Data'!I$3:I$98)&gt;10,IF(AND(ISNUMBER('Control Sample Data'!I9),'Control Sample Data'!I9&lt;35,'Control Sample Data'!I9&gt;0),'Control Sample Data'!I9,35),""))</f>
        <v/>
      </c>
      <c r="V10" s="13" t="str">
        <f>IF('Control Sample Data'!J9="","",IF(SUM('Control Sample Data'!J$3:J$98)&gt;10,IF(AND(ISNUMBER('Control Sample Data'!J9),'Control Sample Data'!J9&lt;35,'Control Sample Data'!J9&gt;0),'Control Sample Data'!J9,35),""))</f>
        <v/>
      </c>
      <c r="W10" s="13" t="str">
        <f>IF('Control Sample Data'!K9="","",IF(SUM('Control Sample Data'!K$3:K$98)&gt;10,IF(AND(ISNUMBER('Control Sample Data'!K9),'Control Sample Data'!K9&lt;35,'Control Sample Data'!K9&gt;0),'Control Sample Data'!K9,35),""))</f>
        <v/>
      </c>
      <c r="X10" s="13" t="str">
        <f>IF('Control Sample Data'!L9="","",IF(SUM('Control Sample Data'!L$3:L$98)&gt;10,IF(AND(ISNUMBER('Control Sample Data'!L9),'Control Sample Data'!L9&lt;35,'Control Sample Data'!L9&gt;0),'Control Sample Data'!L9,35),""))</f>
        <v/>
      </c>
      <c r="Y10" s="23" t="str">
        <f>IF(ISERROR(VLOOKUP('Choose Housekeeping Genes'!$A9,Calculations!$A$4:$L$99,3,0)),"",VLOOKUP('Choose Housekeeping Genes'!$A9,Calculations!$A$4:$L$99,3,0))</f>
        <v/>
      </c>
      <c r="Z10" s="24" t="str">
        <f>IF(ISERROR(VLOOKUP('Choose Housekeeping Genes'!$A9,Calculations!$A$4:$L$99,4,0)),"",VLOOKUP('Choose Housekeeping Genes'!$A9,Calculations!$A$4:$L$99,4,0))</f>
        <v/>
      </c>
      <c r="AA10" s="24" t="str">
        <f>IF(ISERROR(VLOOKUP('Choose Housekeeping Genes'!$A9,Calculations!$A$4:$L$99,5,0)),"",VLOOKUP('Choose Housekeeping Genes'!$A9,Calculations!$A$4:$L$99,5,0))</f>
        <v/>
      </c>
      <c r="AB10" s="24" t="str">
        <f>IF(ISERROR(VLOOKUP('Choose Housekeeping Genes'!$A9,Calculations!$A$4:$L$99,6,0)),"",VLOOKUP('Choose Housekeeping Genes'!$A9,Calculations!$A$4:$L$99,6,0))</f>
        <v/>
      </c>
      <c r="AC10" s="24" t="str">
        <f>IF(ISERROR(VLOOKUP('Choose Housekeeping Genes'!$A9,Calculations!$A$4:$L$99,7,0)),"",VLOOKUP('Choose Housekeeping Genes'!$A9,Calculations!$A$4:$L$99,7,0))</f>
        <v/>
      </c>
      <c r="AD10" s="24" t="str">
        <f>IF(ISERROR(VLOOKUP('Choose Housekeeping Genes'!$A9,Calculations!$A$4:$L$99,8,0)),"",VLOOKUP('Choose Housekeeping Genes'!$A9,Calculations!$A$4:$L$99,8,0))</f>
        <v/>
      </c>
      <c r="AE10" s="24" t="str">
        <f>IF(ISERROR(VLOOKUP('Choose Housekeeping Genes'!$A9,Calculations!$A$4:$L$99,9,0)),"",VLOOKUP('Choose Housekeeping Genes'!$A9,Calculations!$A$4:$L$99,9,0))</f>
        <v/>
      </c>
      <c r="AF10" s="24" t="str">
        <f>IF(ISERROR(VLOOKUP('Choose Housekeeping Genes'!$A9,Calculations!$A$4:$L$99,10,0)),"",VLOOKUP('Choose Housekeeping Genes'!$A9,Calculations!$A$4:$L$99,10,0))</f>
        <v/>
      </c>
      <c r="AG10" s="24" t="str">
        <f>IF(ISERROR(VLOOKUP('Choose Housekeeping Genes'!$A9,Calculations!$A$4:$L$99,11,0)),"",VLOOKUP('Choose Housekeeping Genes'!$A9,Calculations!$A$4:$L$99,11,0))</f>
        <v/>
      </c>
      <c r="AH10" s="36" t="str">
        <f>IF(ISERROR(VLOOKUP('Choose Housekeeping Genes'!$A9,Calculations!$A$4:$M$99,12,0)),"",VLOOKUP('Choose Housekeeping Genes'!$A9,Calculations!$A$4:$M$99,12,0))</f>
        <v/>
      </c>
      <c r="AI10" s="23" t="str">
        <f>IF(ISERROR(VLOOKUP('Choose Housekeeping Genes'!$A9,Calculations!$A$4:$AA$99,15,0)),"",VLOOKUP('Choose Housekeeping Genes'!$A9,Calculations!$A$4:$AA$99,15,0))</f>
        <v/>
      </c>
      <c r="AJ10" s="24" t="str">
        <f>IF(ISERROR(VLOOKUP('Choose Housekeeping Genes'!$A9,Calculations!$A$4:$AA$99,16,0)),"",VLOOKUP('Choose Housekeeping Genes'!$A9,Calculations!$A$4:$AA$99,16,0))</f>
        <v/>
      </c>
      <c r="AK10" s="24" t="str">
        <f>IF(ISERROR(VLOOKUP('Choose Housekeeping Genes'!$A9,Calculations!$A$4:$AA$99,17,0)),"",VLOOKUP('Choose Housekeeping Genes'!$A9,Calculations!$A$4:$AA$99,17,0))</f>
        <v/>
      </c>
      <c r="AL10" s="24" t="str">
        <f>IF(ISERROR(VLOOKUP('Choose Housekeeping Genes'!$A9,Calculations!$A$4:$AA$99,18,0)),"",VLOOKUP('Choose Housekeeping Genes'!$A9,Calculations!$A$4:$AA$99,18,0))</f>
        <v/>
      </c>
      <c r="AM10" s="24" t="str">
        <f>IF(ISERROR(VLOOKUP('Choose Housekeeping Genes'!$A9,Calculations!$A$4:$AA$99,19,0)),"",VLOOKUP('Choose Housekeeping Genes'!$A9,Calculations!$A$4:$AA$99,19,0))</f>
        <v/>
      </c>
      <c r="AN10" s="24" t="str">
        <f>IF(ISERROR(VLOOKUP('Choose Housekeeping Genes'!$A9,Calculations!$A$4:$AA$99,20,0)),"",VLOOKUP('Choose Housekeeping Genes'!$A9,Calculations!$A$4:$AA$99,20,0))</f>
        <v/>
      </c>
      <c r="AO10" s="24" t="str">
        <f>IF(ISERROR(VLOOKUP('Choose Housekeeping Genes'!$A9,Calculations!$A$4:$AA$99,21,0)),"",VLOOKUP('Choose Housekeeping Genes'!$A9,Calculations!$A$4:$AA$99,21,0))</f>
        <v/>
      </c>
      <c r="AP10" s="24" t="str">
        <f>IF(ISERROR(VLOOKUP('Choose Housekeeping Genes'!$A9,Calculations!$A$4:$AA$99,22,0)),"",VLOOKUP('Choose Housekeeping Genes'!$A9,Calculations!$A$4:$AA$99,22,0))</f>
        <v/>
      </c>
      <c r="AQ10" s="24" t="str">
        <f>IF(ISERROR(VLOOKUP('Choose Housekeeping Genes'!$A9,Calculations!$A$4:$AA$99,23,0)),"",VLOOKUP('Choose Housekeeping Genes'!$A9,Calculations!$A$4:$AA$99,23,0))</f>
        <v/>
      </c>
      <c r="AR10" s="36" t="str">
        <f>IF(ISERROR(VLOOKUP('Choose Housekeeping Genes'!$A9,Calculations!$A$4:$AA$99,24,0)),"",VLOOKUP('Choose Housekeeping Genes'!$A9,Calculations!$A$4:$AA$99,24,0))</f>
        <v/>
      </c>
      <c r="AS10" s="42" t="str">
        <f t="shared" si="20"/>
        <v>hsa-miR-208b</v>
      </c>
      <c r="AT10" s="43" t="s">
        <v>31</v>
      </c>
      <c r="AU10" s="13" t="str">
        <f t="shared" si="21"/>
        <v/>
      </c>
      <c r="AV10" s="13" t="str">
        <f t="shared" si="0"/>
        <v/>
      </c>
      <c r="AW10" s="13" t="str">
        <f t="shared" si="1"/>
        <v/>
      </c>
      <c r="AX10" s="13" t="str">
        <f t="shared" si="2"/>
        <v/>
      </c>
      <c r="AY10" s="13" t="str">
        <f t="shared" si="3"/>
        <v/>
      </c>
      <c r="AZ10" s="13" t="str">
        <f t="shared" si="4"/>
        <v/>
      </c>
      <c r="BA10" s="13" t="str">
        <f t="shared" si="5"/>
        <v/>
      </c>
      <c r="BB10" s="13" t="str">
        <f t="shared" si="6"/>
        <v/>
      </c>
      <c r="BC10" s="13" t="str">
        <f t="shared" si="7"/>
        <v/>
      </c>
      <c r="BD10" s="13" t="str">
        <f t="shared" si="8"/>
        <v/>
      </c>
      <c r="BE10" s="13" t="str">
        <f t="shared" si="9"/>
        <v/>
      </c>
      <c r="BF10" s="13" t="str">
        <f t="shared" si="10"/>
        <v/>
      </c>
      <c r="BG10" s="13" t="str">
        <f t="shared" si="11"/>
        <v/>
      </c>
      <c r="BH10" s="13" t="str">
        <f t="shared" si="12"/>
        <v/>
      </c>
      <c r="BI10" s="13" t="str">
        <f t="shared" si="13"/>
        <v/>
      </c>
      <c r="BJ10" s="13" t="str">
        <f t="shared" si="14"/>
        <v/>
      </c>
      <c r="BK10" s="13" t="str">
        <f t="shared" si="15"/>
        <v/>
      </c>
      <c r="BL10" s="13" t="str">
        <f t="shared" si="16"/>
        <v/>
      </c>
      <c r="BM10" s="13" t="str">
        <f t="shared" si="17"/>
        <v/>
      </c>
      <c r="BN10" s="13" t="str">
        <f t="shared" si="18"/>
        <v/>
      </c>
      <c r="BO10" s="45" t="str">
        <f t="shared" si="22"/>
        <v>N/A</v>
      </c>
      <c r="BP10" s="45" t="str">
        <f t="shared" si="23"/>
        <v>N/A</v>
      </c>
      <c r="BQ10" s="42" t="str">
        <f t="shared" si="24"/>
        <v>hsa-miR-208b</v>
      </c>
      <c r="BR10" s="43" t="s">
        <v>31</v>
      </c>
      <c r="BS10" s="46" t="str">
        <f t="shared" si="25"/>
        <v/>
      </c>
      <c r="BT10" s="46" t="str">
        <f t="shared" si="26"/>
        <v/>
      </c>
      <c r="BU10" s="46" t="str">
        <f t="shared" si="27"/>
        <v/>
      </c>
      <c r="BV10" s="46" t="str">
        <f t="shared" si="28"/>
        <v/>
      </c>
      <c r="BW10" s="46" t="str">
        <f t="shared" si="29"/>
        <v/>
      </c>
      <c r="BX10" s="46" t="str">
        <f t="shared" si="30"/>
        <v/>
      </c>
      <c r="BY10" s="46" t="str">
        <f t="shared" si="31"/>
        <v/>
      </c>
      <c r="BZ10" s="46" t="str">
        <f t="shared" si="32"/>
        <v/>
      </c>
      <c r="CA10" s="46" t="str">
        <f t="shared" si="33"/>
        <v/>
      </c>
      <c r="CB10" s="46" t="str">
        <f t="shared" si="34"/>
        <v/>
      </c>
      <c r="CC10" s="46" t="str">
        <f t="shared" si="35"/>
        <v/>
      </c>
      <c r="CD10" s="46" t="str">
        <f t="shared" si="36"/>
        <v/>
      </c>
      <c r="CE10" s="46" t="str">
        <f t="shared" si="37"/>
        <v/>
      </c>
      <c r="CF10" s="46" t="str">
        <f t="shared" si="38"/>
        <v/>
      </c>
      <c r="CG10" s="46" t="str">
        <f t="shared" si="39"/>
        <v/>
      </c>
      <c r="CH10" s="46" t="str">
        <f t="shared" si="40"/>
        <v/>
      </c>
      <c r="CI10" s="46" t="str">
        <f t="shared" si="41"/>
        <v/>
      </c>
      <c r="CJ10" s="46" t="str">
        <f t="shared" si="42"/>
        <v/>
      </c>
      <c r="CK10" s="46" t="str">
        <f t="shared" si="43"/>
        <v/>
      </c>
      <c r="CL10" s="46" t="str">
        <f t="shared" si="44"/>
        <v/>
      </c>
    </row>
    <row r="11" spans="1:90">
      <c r="A11" s="12" t="str">
        <f>'Gene Table'!D10</f>
        <v>hsa-miR-21-5p</v>
      </c>
      <c r="B11" s="12" t="s">
        <v>35</v>
      </c>
      <c r="C11" s="13" t="str">
        <f>IF('Test Sample Data'!C10="","",IF(SUM('Test Sample Data'!C$3:C$98)&gt;10,IF(AND(ISNUMBER('Test Sample Data'!C10),'Test Sample Data'!C10&lt;35,'Test Sample Data'!C10&gt;0),'Test Sample Data'!C10,35),""))</f>
        <v/>
      </c>
      <c r="D11" s="13" t="str">
        <f>IF('Test Sample Data'!D10="","",IF(SUM('Test Sample Data'!D$3:D$98)&gt;10,IF(AND(ISNUMBER('Test Sample Data'!D10),'Test Sample Data'!D10&lt;35,'Test Sample Data'!D10&gt;0),'Test Sample Data'!D10,35),""))</f>
        <v/>
      </c>
      <c r="E11" s="13" t="str">
        <f>IF('Test Sample Data'!E10="","",IF(SUM('Test Sample Data'!E$3:E$98)&gt;10,IF(AND(ISNUMBER('Test Sample Data'!E10),'Test Sample Data'!E10&lt;35,'Test Sample Data'!E10&gt;0),'Test Sample Data'!E10,35),""))</f>
        <v/>
      </c>
      <c r="F11" s="13" t="str">
        <f>IF('Test Sample Data'!F10="","",IF(SUM('Test Sample Data'!F$3:F$98)&gt;10,IF(AND(ISNUMBER('Test Sample Data'!F10),'Test Sample Data'!F10&lt;35,'Test Sample Data'!F10&gt;0),'Test Sample Data'!F10,35),""))</f>
        <v/>
      </c>
      <c r="G11" s="13" t="str">
        <f>IF('Test Sample Data'!G10="","",IF(SUM('Test Sample Data'!G$3:G$98)&gt;10,IF(AND(ISNUMBER('Test Sample Data'!G10),'Test Sample Data'!G10&lt;35,'Test Sample Data'!G10&gt;0),'Test Sample Data'!G10,35),""))</f>
        <v/>
      </c>
      <c r="H11" s="13" t="str">
        <f>IF('Test Sample Data'!H10="","",IF(SUM('Test Sample Data'!H$3:H$98)&gt;10,IF(AND(ISNUMBER('Test Sample Data'!H10),'Test Sample Data'!H10&lt;35,'Test Sample Data'!H10&gt;0),'Test Sample Data'!H10,35),""))</f>
        <v/>
      </c>
      <c r="I11" s="13" t="str">
        <f>IF('Test Sample Data'!I10="","",IF(SUM('Test Sample Data'!I$3:I$98)&gt;10,IF(AND(ISNUMBER('Test Sample Data'!I10),'Test Sample Data'!I10&lt;35,'Test Sample Data'!I10&gt;0),'Test Sample Data'!I10,35),""))</f>
        <v/>
      </c>
      <c r="J11" s="13" t="str">
        <f>IF('Test Sample Data'!J10="","",IF(SUM('Test Sample Data'!J$3:J$98)&gt;10,IF(AND(ISNUMBER('Test Sample Data'!J10),'Test Sample Data'!J10&lt;35,'Test Sample Data'!J10&gt;0),'Test Sample Data'!J10,35),""))</f>
        <v/>
      </c>
      <c r="K11" s="13" t="str">
        <f>IF('Test Sample Data'!K10="","",IF(SUM('Test Sample Data'!K$3:K$98)&gt;10,IF(AND(ISNUMBER('Test Sample Data'!K10),'Test Sample Data'!K10&lt;35,'Test Sample Data'!K10&gt;0),'Test Sample Data'!K10,35),""))</f>
        <v/>
      </c>
      <c r="L11" s="13" t="str">
        <f>IF('Test Sample Data'!L10="","",IF(SUM('Test Sample Data'!L$3:L$98)&gt;10,IF(AND(ISNUMBER('Test Sample Data'!L10),'Test Sample Data'!L10&lt;35,'Test Sample Data'!L10&gt;0),'Test Sample Data'!L10,35),""))</f>
        <v/>
      </c>
      <c r="M11" s="13" t="str">
        <f>'Gene Table'!D10</f>
        <v>hsa-miR-21-5p</v>
      </c>
      <c r="N11" s="13" t="s">
        <v>35</v>
      </c>
      <c r="O11" s="13" t="str">
        <f>IF('Control Sample Data'!C10="","",IF(SUM('Control Sample Data'!C$3:C$98)&gt;10,IF(AND(ISNUMBER('Control Sample Data'!C10),'Control Sample Data'!C10&lt;35,'Control Sample Data'!C10&gt;0),'Control Sample Data'!C10,35),""))</f>
        <v/>
      </c>
      <c r="P11" s="13" t="str">
        <f>IF('Control Sample Data'!D10="","",IF(SUM('Control Sample Data'!D$3:D$98)&gt;10,IF(AND(ISNUMBER('Control Sample Data'!D10),'Control Sample Data'!D10&lt;35,'Control Sample Data'!D10&gt;0),'Control Sample Data'!D10,35),""))</f>
        <v/>
      </c>
      <c r="Q11" s="13" t="str">
        <f>IF('Control Sample Data'!E10="","",IF(SUM('Control Sample Data'!E$3:E$98)&gt;10,IF(AND(ISNUMBER('Control Sample Data'!E10),'Control Sample Data'!E10&lt;35,'Control Sample Data'!E10&gt;0),'Control Sample Data'!E10,35),""))</f>
        <v/>
      </c>
      <c r="R11" s="13" t="str">
        <f>IF('Control Sample Data'!F10="","",IF(SUM('Control Sample Data'!F$3:F$98)&gt;10,IF(AND(ISNUMBER('Control Sample Data'!F10),'Control Sample Data'!F10&lt;35,'Control Sample Data'!F10&gt;0),'Control Sample Data'!F10,35),""))</f>
        <v/>
      </c>
      <c r="S11" s="13" t="str">
        <f>IF('Control Sample Data'!G10="","",IF(SUM('Control Sample Data'!G$3:G$98)&gt;10,IF(AND(ISNUMBER('Control Sample Data'!G10),'Control Sample Data'!G10&lt;35,'Control Sample Data'!G10&gt;0),'Control Sample Data'!G10,35),""))</f>
        <v/>
      </c>
      <c r="T11" s="13" t="str">
        <f>IF('Control Sample Data'!H10="","",IF(SUM('Control Sample Data'!H$3:H$98)&gt;10,IF(AND(ISNUMBER('Control Sample Data'!H10),'Control Sample Data'!H10&lt;35,'Control Sample Data'!H10&gt;0),'Control Sample Data'!H10,35),""))</f>
        <v/>
      </c>
      <c r="U11" s="13" t="str">
        <f>IF('Control Sample Data'!I10="","",IF(SUM('Control Sample Data'!I$3:I$98)&gt;10,IF(AND(ISNUMBER('Control Sample Data'!I10),'Control Sample Data'!I10&lt;35,'Control Sample Data'!I10&gt;0),'Control Sample Data'!I10,35),""))</f>
        <v/>
      </c>
      <c r="V11" s="13" t="str">
        <f>IF('Control Sample Data'!J10="","",IF(SUM('Control Sample Data'!J$3:J$98)&gt;10,IF(AND(ISNUMBER('Control Sample Data'!J10),'Control Sample Data'!J10&lt;35,'Control Sample Data'!J10&gt;0),'Control Sample Data'!J10,35),""))</f>
        <v/>
      </c>
      <c r="W11" s="13" t="str">
        <f>IF('Control Sample Data'!K10="","",IF(SUM('Control Sample Data'!K$3:K$98)&gt;10,IF(AND(ISNUMBER('Control Sample Data'!K10),'Control Sample Data'!K10&lt;35,'Control Sample Data'!K10&gt;0),'Control Sample Data'!K10,35),""))</f>
        <v/>
      </c>
      <c r="X11" s="13" t="str">
        <f>IF('Control Sample Data'!L10="","",IF(SUM('Control Sample Data'!L$3:L$98)&gt;10,IF(AND(ISNUMBER('Control Sample Data'!L10),'Control Sample Data'!L10&lt;35,'Control Sample Data'!L10&gt;0),'Control Sample Data'!L10,35),""))</f>
        <v/>
      </c>
      <c r="Y11" s="23" t="str">
        <f>IF(ISERROR(VLOOKUP('Choose Housekeeping Genes'!$A10,Calculations!$A$4:$L$99,3,0)),"",VLOOKUP('Choose Housekeeping Genes'!$A10,Calculations!$A$4:$L$99,3,0))</f>
        <v/>
      </c>
      <c r="Z11" s="24" t="str">
        <f>IF(ISERROR(VLOOKUP('Choose Housekeeping Genes'!$A10,Calculations!$A$4:$L$99,4,0)),"",VLOOKUP('Choose Housekeeping Genes'!$A10,Calculations!$A$4:$L$99,4,0))</f>
        <v/>
      </c>
      <c r="AA11" s="24" t="str">
        <f>IF(ISERROR(VLOOKUP('Choose Housekeeping Genes'!$A10,Calculations!$A$4:$L$99,5,0)),"",VLOOKUP('Choose Housekeeping Genes'!$A10,Calculations!$A$4:$L$99,5,0))</f>
        <v/>
      </c>
      <c r="AB11" s="24" t="str">
        <f>IF(ISERROR(VLOOKUP('Choose Housekeeping Genes'!$A10,Calculations!$A$4:$L$99,6,0)),"",VLOOKUP('Choose Housekeeping Genes'!$A10,Calculations!$A$4:$L$99,6,0))</f>
        <v/>
      </c>
      <c r="AC11" s="24" t="str">
        <f>IF(ISERROR(VLOOKUP('Choose Housekeeping Genes'!$A10,Calculations!$A$4:$L$99,7,0)),"",VLOOKUP('Choose Housekeeping Genes'!$A10,Calculations!$A$4:$L$99,7,0))</f>
        <v/>
      </c>
      <c r="AD11" s="24" t="str">
        <f>IF(ISERROR(VLOOKUP('Choose Housekeeping Genes'!$A10,Calculations!$A$4:$L$99,8,0)),"",VLOOKUP('Choose Housekeeping Genes'!$A10,Calculations!$A$4:$L$99,8,0))</f>
        <v/>
      </c>
      <c r="AE11" s="24" t="str">
        <f>IF(ISERROR(VLOOKUP('Choose Housekeeping Genes'!$A10,Calculations!$A$4:$L$99,9,0)),"",VLOOKUP('Choose Housekeeping Genes'!$A10,Calculations!$A$4:$L$99,9,0))</f>
        <v/>
      </c>
      <c r="AF11" s="24" t="str">
        <f>IF(ISERROR(VLOOKUP('Choose Housekeeping Genes'!$A10,Calculations!$A$4:$L$99,10,0)),"",VLOOKUP('Choose Housekeeping Genes'!$A10,Calculations!$A$4:$L$99,10,0))</f>
        <v/>
      </c>
      <c r="AG11" s="24" t="str">
        <f>IF(ISERROR(VLOOKUP('Choose Housekeeping Genes'!$A10,Calculations!$A$4:$L$99,11,0)),"",VLOOKUP('Choose Housekeeping Genes'!$A10,Calculations!$A$4:$L$99,11,0))</f>
        <v/>
      </c>
      <c r="AH11" s="36" t="str">
        <f>IF(ISERROR(VLOOKUP('Choose Housekeeping Genes'!$A10,Calculations!$A$4:$M$99,12,0)),"",VLOOKUP('Choose Housekeeping Genes'!$A10,Calculations!$A$4:$M$99,12,0))</f>
        <v/>
      </c>
      <c r="AI11" s="23" t="str">
        <f>IF(ISERROR(VLOOKUP('Choose Housekeeping Genes'!$A10,Calculations!$A$4:$AA$99,15,0)),"",VLOOKUP('Choose Housekeeping Genes'!$A10,Calculations!$A$4:$AA$99,15,0))</f>
        <v/>
      </c>
      <c r="AJ11" s="24" t="str">
        <f>IF(ISERROR(VLOOKUP('Choose Housekeeping Genes'!$A10,Calculations!$A$4:$AA$99,16,0)),"",VLOOKUP('Choose Housekeeping Genes'!$A10,Calculations!$A$4:$AA$99,16,0))</f>
        <v/>
      </c>
      <c r="AK11" s="24" t="str">
        <f>IF(ISERROR(VLOOKUP('Choose Housekeeping Genes'!$A10,Calculations!$A$4:$AA$99,17,0)),"",VLOOKUP('Choose Housekeeping Genes'!$A10,Calculations!$A$4:$AA$99,17,0))</f>
        <v/>
      </c>
      <c r="AL11" s="24" t="str">
        <f>IF(ISERROR(VLOOKUP('Choose Housekeeping Genes'!$A10,Calculations!$A$4:$AA$99,18,0)),"",VLOOKUP('Choose Housekeeping Genes'!$A10,Calculations!$A$4:$AA$99,18,0))</f>
        <v/>
      </c>
      <c r="AM11" s="24" t="str">
        <f>IF(ISERROR(VLOOKUP('Choose Housekeeping Genes'!$A10,Calculations!$A$4:$AA$99,19,0)),"",VLOOKUP('Choose Housekeeping Genes'!$A10,Calculations!$A$4:$AA$99,19,0))</f>
        <v/>
      </c>
      <c r="AN11" s="24" t="str">
        <f>IF(ISERROR(VLOOKUP('Choose Housekeeping Genes'!$A10,Calculations!$A$4:$AA$99,20,0)),"",VLOOKUP('Choose Housekeeping Genes'!$A10,Calculations!$A$4:$AA$99,20,0))</f>
        <v/>
      </c>
      <c r="AO11" s="24" t="str">
        <f>IF(ISERROR(VLOOKUP('Choose Housekeeping Genes'!$A10,Calculations!$A$4:$AA$99,21,0)),"",VLOOKUP('Choose Housekeeping Genes'!$A10,Calculations!$A$4:$AA$99,21,0))</f>
        <v/>
      </c>
      <c r="AP11" s="24" t="str">
        <f>IF(ISERROR(VLOOKUP('Choose Housekeeping Genes'!$A10,Calculations!$A$4:$AA$99,22,0)),"",VLOOKUP('Choose Housekeeping Genes'!$A10,Calculations!$A$4:$AA$99,22,0))</f>
        <v/>
      </c>
      <c r="AQ11" s="24" t="str">
        <f>IF(ISERROR(VLOOKUP('Choose Housekeeping Genes'!$A10,Calculations!$A$4:$AA$99,23,0)),"",VLOOKUP('Choose Housekeeping Genes'!$A10,Calculations!$A$4:$AA$99,23,0))</f>
        <v/>
      </c>
      <c r="AR11" s="36" t="str">
        <f>IF(ISERROR(VLOOKUP('Choose Housekeeping Genes'!$A10,Calculations!$A$4:$AA$99,24,0)),"",VLOOKUP('Choose Housekeeping Genes'!$A10,Calculations!$A$4:$AA$99,24,0))</f>
        <v/>
      </c>
      <c r="AS11" s="42" t="str">
        <f t="shared" si="20"/>
        <v>hsa-miR-21-5p</v>
      </c>
      <c r="AT11" s="43" t="s">
        <v>35</v>
      </c>
      <c r="AU11" s="13" t="str">
        <f t="shared" si="21"/>
        <v/>
      </c>
      <c r="AV11" s="13" t="str">
        <f t="shared" si="0"/>
        <v/>
      </c>
      <c r="AW11" s="13" t="str">
        <f t="shared" si="1"/>
        <v/>
      </c>
      <c r="AX11" s="13" t="str">
        <f t="shared" si="2"/>
        <v/>
      </c>
      <c r="AY11" s="13" t="str">
        <f t="shared" si="3"/>
        <v/>
      </c>
      <c r="AZ11" s="13" t="str">
        <f t="shared" si="4"/>
        <v/>
      </c>
      <c r="BA11" s="13" t="str">
        <f t="shared" si="5"/>
        <v/>
      </c>
      <c r="BB11" s="13" t="str">
        <f t="shared" si="6"/>
        <v/>
      </c>
      <c r="BC11" s="13" t="str">
        <f t="shared" si="7"/>
        <v/>
      </c>
      <c r="BD11" s="13" t="str">
        <f t="shared" si="8"/>
        <v/>
      </c>
      <c r="BE11" s="13" t="str">
        <f t="shared" si="9"/>
        <v/>
      </c>
      <c r="BF11" s="13" t="str">
        <f t="shared" si="10"/>
        <v/>
      </c>
      <c r="BG11" s="13" t="str">
        <f t="shared" si="11"/>
        <v/>
      </c>
      <c r="BH11" s="13" t="str">
        <f t="shared" si="12"/>
        <v/>
      </c>
      <c r="BI11" s="13" t="str">
        <f t="shared" si="13"/>
        <v/>
      </c>
      <c r="BJ11" s="13" t="str">
        <f t="shared" si="14"/>
        <v/>
      </c>
      <c r="BK11" s="13" t="str">
        <f t="shared" si="15"/>
        <v/>
      </c>
      <c r="BL11" s="13" t="str">
        <f t="shared" si="16"/>
        <v/>
      </c>
      <c r="BM11" s="13" t="str">
        <f t="shared" si="17"/>
        <v/>
      </c>
      <c r="BN11" s="13" t="str">
        <f t="shared" si="18"/>
        <v/>
      </c>
      <c r="BO11" s="45" t="str">
        <f t="shared" si="22"/>
        <v>N/A</v>
      </c>
      <c r="BP11" s="45" t="str">
        <f t="shared" si="23"/>
        <v>N/A</v>
      </c>
      <c r="BQ11" s="42" t="str">
        <f t="shared" si="24"/>
        <v>hsa-miR-21-5p</v>
      </c>
      <c r="BR11" s="43" t="s">
        <v>35</v>
      </c>
      <c r="BS11" s="46" t="str">
        <f t="shared" si="25"/>
        <v/>
      </c>
      <c r="BT11" s="46" t="str">
        <f t="shared" si="26"/>
        <v/>
      </c>
      <c r="BU11" s="46" t="str">
        <f t="shared" si="27"/>
        <v/>
      </c>
      <c r="BV11" s="46" t="str">
        <f t="shared" si="28"/>
        <v/>
      </c>
      <c r="BW11" s="46" t="str">
        <f t="shared" si="29"/>
        <v/>
      </c>
      <c r="BX11" s="46" t="str">
        <f t="shared" si="30"/>
        <v/>
      </c>
      <c r="BY11" s="46" t="str">
        <f t="shared" si="31"/>
        <v/>
      </c>
      <c r="BZ11" s="46" t="str">
        <f t="shared" si="32"/>
        <v/>
      </c>
      <c r="CA11" s="46" t="str">
        <f t="shared" si="33"/>
        <v/>
      </c>
      <c r="CB11" s="46" t="str">
        <f t="shared" si="34"/>
        <v/>
      </c>
      <c r="CC11" s="46" t="str">
        <f t="shared" si="35"/>
        <v/>
      </c>
      <c r="CD11" s="46" t="str">
        <f t="shared" si="36"/>
        <v/>
      </c>
      <c r="CE11" s="46" t="str">
        <f t="shared" si="37"/>
        <v/>
      </c>
      <c r="CF11" s="46" t="str">
        <f t="shared" si="38"/>
        <v/>
      </c>
      <c r="CG11" s="46" t="str">
        <f t="shared" si="39"/>
        <v/>
      </c>
      <c r="CH11" s="46" t="str">
        <f t="shared" si="40"/>
        <v/>
      </c>
      <c r="CI11" s="46" t="str">
        <f t="shared" si="41"/>
        <v/>
      </c>
      <c r="CJ11" s="46" t="str">
        <f t="shared" si="42"/>
        <v/>
      </c>
      <c r="CK11" s="46" t="str">
        <f t="shared" si="43"/>
        <v/>
      </c>
      <c r="CL11" s="46" t="str">
        <f t="shared" si="44"/>
        <v/>
      </c>
    </row>
    <row r="12" spans="1:90">
      <c r="A12" s="12" t="str">
        <f>'Gene Table'!D11</f>
        <v>hsa-miR-210</v>
      </c>
      <c r="B12" s="12" t="s">
        <v>39</v>
      </c>
      <c r="C12" s="13" t="str">
        <f>IF('Test Sample Data'!C11="","",IF(SUM('Test Sample Data'!C$3:C$98)&gt;10,IF(AND(ISNUMBER('Test Sample Data'!C11),'Test Sample Data'!C11&lt;35,'Test Sample Data'!C11&gt;0),'Test Sample Data'!C11,35),""))</f>
        <v/>
      </c>
      <c r="D12" s="13" t="str">
        <f>IF('Test Sample Data'!D11="","",IF(SUM('Test Sample Data'!D$3:D$98)&gt;10,IF(AND(ISNUMBER('Test Sample Data'!D11),'Test Sample Data'!D11&lt;35,'Test Sample Data'!D11&gt;0),'Test Sample Data'!D11,35),""))</f>
        <v/>
      </c>
      <c r="E12" s="13" t="str">
        <f>IF('Test Sample Data'!E11="","",IF(SUM('Test Sample Data'!E$3:E$98)&gt;10,IF(AND(ISNUMBER('Test Sample Data'!E11),'Test Sample Data'!E11&lt;35,'Test Sample Data'!E11&gt;0),'Test Sample Data'!E11,35),""))</f>
        <v/>
      </c>
      <c r="F12" s="13" t="str">
        <f>IF('Test Sample Data'!F11="","",IF(SUM('Test Sample Data'!F$3:F$98)&gt;10,IF(AND(ISNUMBER('Test Sample Data'!F11),'Test Sample Data'!F11&lt;35,'Test Sample Data'!F11&gt;0),'Test Sample Data'!F11,35),""))</f>
        <v/>
      </c>
      <c r="G12" s="13" t="str">
        <f>IF('Test Sample Data'!G11="","",IF(SUM('Test Sample Data'!G$3:G$98)&gt;10,IF(AND(ISNUMBER('Test Sample Data'!G11),'Test Sample Data'!G11&lt;35,'Test Sample Data'!G11&gt;0),'Test Sample Data'!G11,35),""))</f>
        <v/>
      </c>
      <c r="H12" s="13" t="str">
        <f>IF('Test Sample Data'!H11="","",IF(SUM('Test Sample Data'!H$3:H$98)&gt;10,IF(AND(ISNUMBER('Test Sample Data'!H11),'Test Sample Data'!H11&lt;35,'Test Sample Data'!H11&gt;0),'Test Sample Data'!H11,35),""))</f>
        <v/>
      </c>
      <c r="I12" s="13" t="str">
        <f>IF('Test Sample Data'!I11="","",IF(SUM('Test Sample Data'!I$3:I$98)&gt;10,IF(AND(ISNUMBER('Test Sample Data'!I11),'Test Sample Data'!I11&lt;35,'Test Sample Data'!I11&gt;0),'Test Sample Data'!I11,35),""))</f>
        <v/>
      </c>
      <c r="J12" s="13" t="str">
        <f>IF('Test Sample Data'!J11="","",IF(SUM('Test Sample Data'!J$3:J$98)&gt;10,IF(AND(ISNUMBER('Test Sample Data'!J11),'Test Sample Data'!J11&lt;35,'Test Sample Data'!J11&gt;0),'Test Sample Data'!J11,35),""))</f>
        <v/>
      </c>
      <c r="K12" s="13" t="str">
        <f>IF('Test Sample Data'!K11="","",IF(SUM('Test Sample Data'!K$3:K$98)&gt;10,IF(AND(ISNUMBER('Test Sample Data'!K11),'Test Sample Data'!K11&lt;35,'Test Sample Data'!K11&gt;0),'Test Sample Data'!K11,35),""))</f>
        <v/>
      </c>
      <c r="L12" s="13" t="str">
        <f>IF('Test Sample Data'!L11="","",IF(SUM('Test Sample Data'!L$3:L$98)&gt;10,IF(AND(ISNUMBER('Test Sample Data'!L11),'Test Sample Data'!L11&lt;35,'Test Sample Data'!L11&gt;0),'Test Sample Data'!L11,35),""))</f>
        <v/>
      </c>
      <c r="M12" s="13" t="str">
        <f>'Gene Table'!D11</f>
        <v>hsa-miR-210</v>
      </c>
      <c r="N12" s="13" t="s">
        <v>39</v>
      </c>
      <c r="O12" s="13" t="str">
        <f>IF('Control Sample Data'!C11="","",IF(SUM('Control Sample Data'!C$3:C$98)&gt;10,IF(AND(ISNUMBER('Control Sample Data'!C11),'Control Sample Data'!C11&lt;35,'Control Sample Data'!C11&gt;0),'Control Sample Data'!C11,35),""))</f>
        <v/>
      </c>
      <c r="P12" s="13" t="str">
        <f>IF('Control Sample Data'!D11="","",IF(SUM('Control Sample Data'!D$3:D$98)&gt;10,IF(AND(ISNUMBER('Control Sample Data'!D11),'Control Sample Data'!D11&lt;35,'Control Sample Data'!D11&gt;0),'Control Sample Data'!D11,35),""))</f>
        <v/>
      </c>
      <c r="Q12" s="13" t="str">
        <f>IF('Control Sample Data'!E11="","",IF(SUM('Control Sample Data'!E$3:E$98)&gt;10,IF(AND(ISNUMBER('Control Sample Data'!E11),'Control Sample Data'!E11&lt;35,'Control Sample Data'!E11&gt;0),'Control Sample Data'!E11,35),""))</f>
        <v/>
      </c>
      <c r="R12" s="13" t="str">
        <f>IF('Control Sample Data'!F11="","",IF(SUM('Control Sample Data'!F$3:F$98)&gt;10,IF(AND(ISNUMBER('Control Sample Data'!F11),'Control Sample Data'!F11&lt;35,'Control Sample Data'!F11&gt;0),'Control Sample Data'!F11,35),""))</f>
        <v/>
      </c>
      <c r="S12" s="13" t="str">
        <f>IF('Control Sample Data'!G11="","",IF(SUM('Control Sample Data'!G$3:G$98)&gt;10,IF(AND(ISNUMBER('Control Sample Data'!G11),'Control Sample Data'!G11&lt;35,'Control Sample Data'!G11&gt;0),'Control Sample Data'!G11,35),""))</f>
        <v/>
      </c>
      <c r="T12" s="13" t="str">
        <f>IF('Control Sample Data'!H11="","",IF(SUM('Control Sample Data'!H$3:H$98)&gt;10,IF(AND(ISNUMBER('Control Sample Data'!H11),'Control Sample Data'!H11&lt;35,'Control Sample Data'!H11&gt;0),'Control Sample Data'!H11,35),""))</f>
        <v/>
      </c>
      <c r="U12" s="13" t="str">
        <f>IF('Control Sample Data'!I11="","",IF(SUM('Control Sample Data'!I$3:I$98)&gt;10,IF(AND(ISNUMBER('Control Sample Data'!I11),'Control Sample Data'!I11&lt;35,'Control Sample Data'!I11&gt;0),'Control Sample Data'!I11,35),""))</f>
        <v/>
      </c>
      <c r="V12" s="13" t="str">
        <f>IF('Control Sample Data'!J11="","",IF(SUM('Control Sample Data'!J$3:J$98)&gt;10,IF(AND(ISNUMBER('Control Sample Data'!J11),'Control Sample Data'!J11&lt;35,'Control Sample Data'!J11&gt;0),'Control Sample Data'!J11,35),""))</f>
        <v/>
      </c>
      <c r="W12" s="13" t="str">
        <f>IF('Control Sample Data'!K11="","",IF(SUM('Control Sample Data'!K$3:K$98)&gt;10,IF(AND(ISNUMBER('Control Sample Data'!K11),'Control Sample Data'!K11&lt;35,'Control Sample Data'!K11&gt;0),'Control Sample Data'!K11,35),""))</f>
        <v/>
      </c>
      <c r="X12" s="13" t="str">
        <f>IF('Control Sample Data'!L11="","",IF(SUM('Control Sample Data'!L$3:L$98)&gt;10,IF(AND(ISNUMBER('Control Sample Data'!L11),'Control Sample Data'!L11&lt;35,'Control Sample Data'!L11&gt;0),'Control Sample Data'!L11,35),""))</f>
        <v/>
      </c>
      <c r="Y12" s="23" t="str">
        <f>IF(ISERROR(VLOOKUP('Choose Housekeeping Genes'!$A11,Calculations!$A$4:$L$99,3,0)),"",VLOOKUP('Choose Housekeeping Genes'!$A11,Calculations!$A$4:$L$99,3,0))</f>
        <v/>
      </c>
      <c r="Z12" s="24" t="str">
        <f>IF(ISERROR(VLOOKUP('Choose Housekeeping Genes'!$A11,Calculations!$A$4:$L$99,4,0)),"",VLOOKUP('Choose Housekeeping Genes'!$A11,Calculations!$A$4:$L$99,4,0))</f>
        <v/>
      </c>
      <c r="AA12" s="24" t="str">
        <f>IF(ISERROR(VLOOKUP('Choose Housekeeping Genes'!$A11,Calculations!$A$4:$L$99,5,0)),"",VLOOKUP('Choose Housekeeping Genes'!$A11,Calculations!$A$4:$L$99,5,0))</f>
        <v/>
      </c>
      <c r="AB12" s="24" t="str">
        <f>IF(ISERROR(VLOOKUP('Choose Housekeeping Genes'!$A11,Calculations!$A$4:$L$99,6,0)),"",VLOOKUP('Choose Housekeeping Genes'!$A11,Calculations!$A$4:$L$99,6,0))</f>
        <v/>
      </c>
      <c r="AC12" s="24" t="str">
        <f>IF(ISERROR(VLOOKUP('Choose Housekeeping Genes'!$A11,Calculations!$A$4:$L$99,7,0)),"",VLOOKUP('Choose Housekeeping Genes'!$A11,Calculations!$A$4:$L$99,7,0))</f>
        <v/>
      </c>
      <c r="AD12" s="24" t="str">
        <f>IF(ISERROR(VLOOKUP('Choose Housekeeping Genes'!$A11,Calculations!$A$4:$L$99,8,0)),"",VLOOKUP('Choose Housekeeping Genes'!$A11,Calculations!$A$4:$L$99,8,0))</f>
        <v/>
      </c>
      <c r="AE12" s="24" t="str">
        <f>IF(ISERROR(VLOOKUP('Choose Housekeeping Genes'!$A11,Calculations!$A$4:$L$99,9,0)),"",VLOOKUP('Choose Housekeeping Genes'!$A11,Calculations!$A$4:$L$99,9,0))</f>
        <v/>
      </c>
      <c r="AF12" s="24" t="str">
        <f>IF(ISERROR(VLOOKUP('Choose Housekeeping Genes'!$A11,Calculations!$A$4:$L$99,10,0)),"",VLOOKUP('Choose Housekeeping Genes'!$A11,Calculations!$A$4:$L$99,10,0))</f>
        <v/>
      </c>
      <c r="AG12" s="24" t="str">
        <f>IF(ISERROR(VLOOKUP('Choose Housekeeping Genes'!$A11,Calculations!$A$4:$L$99,11,0)),"",VLOOKUP('Choose Housekeeping Genes'!$A11,Calculations!$A$4:$L$99,11,0))</f>
        <v/>
      </c>
      <c r="AH12" s="36" t="str">
        <f>IF(ISERROR(VLOOKUP('Choose Housekeeping Genes'!$A11,Calculations!$A$4:$M$99,12,0)),"",VLOOKUP('Choose Housekeeping Genes'!$A11,Calculations!$A$4:$M$99,12,0))</f>
        <v/>
      </c>
      <c r="AI12" s="23" t="str">
        <f>IF(ISERROR(VLOOKUP('Choose Housekeeping Genes'!$A11,Calculations!$A$4:$AA$99,15,0)),"",VLOOKUP('Choose Housekeeping Genes'!$A11,Calculations!$A$4:$AA$99,15,0))</f>
        <v/>
      </c>
      <c r="AJ12" s="24" t="str">
        <f>IF(ISERROR(VLOOKUP('Choose Housekeeping Genes'!$A11,Calculations!$A$4:$AA$99,16,0)),"",VLOOKUP('Choose Housekeeping Genes'!$A11,Calculations!$A$4:$AA$99,16,0))</f>
        <v/>
      </c>
      <c r="AK12" s="24" t="str">
        <f>IF(ISERROR(VLOOKUP('Choose Housekeeping Genes'!$A11,Calculations!$A$4:$AA$99,17,0)),"",VLOOKUP('Choose Housekeeping Genes'!$A11,Calculations!$A$4:$AA$99,17,0))</f>
        <v/>
      </c>
      <c r="AL12" s="24" t="str">
        <f>IF(ISERROR(VLOOKUP('Choose Housekeeping Genes'!$A11,Calculations!$A$4:$AA$99,18,0)),"",VLOOKUP('Choose Housekeeping Genes'!$A11,Calculations!$A$4:$AA$99,18,0))</f>
        <v/>
      </c>
      <c r="AM12" s="24" t="str">
        <f>IF(ISERROR(VLOOKUP('Choose Housekeeping Genes'!$A11,Calculations!$A$4:$AA$99,19,0)),"",VLOOKUP('Choose Housekeeping Genes'!$A11,Calculations!$A$4:$AA$99,19,0))</f>
        <v/>
      </c>
      <c r="AN12" s="24" t="str">
        <f>IF(ISERROR(VLOOKUP('Choose Housekeeping Genes'!$A11,Calculations!$A$4:$AA$99,20,0)),"",VLOOKUP('Choose Housekeeping Genes'!$A11,Calculations!$A$4:$AA$99,20,0))</f>
        <v/>
      </c>
      <c r="AO12" s="24" t="str">
        <f>IF(ISERROR(VLOOKUP('Choose Housekeeping Genes'!$A11,Calculations!$A$4:$AA$99,21,0)),"",VLOOKUP('Choose Housekeeping Genes'!$A11,Calculations!$A$4:$AA$99,21,0))</f>
        <v/>
      </c>
      <c r="AP12" s="24" t="str">
        <f>IF(ISERROR(VLOOKUP('Choose Housekeeping Genes'!$A11,Calculations!$A$4:$AA$99,22,0)),"",VLOOKUP('Choose Housekeeping Genes'!$A11,Calculations!$A$4:$AA$99,22,0))</f>
        <v/>
      </c>
      <c r="AQ12" s="24" t="str">
        <f>IF(ISERROR(VLOOKUP('Choose Housekeeping Genes'!$A11,Calculations!$A$4:$AA$99,23,0)),"",VLOOKUP('Choose Housekeeping Genes'!$A11,Calculations!$A$4:$AA$99,23,0))</f>
        <v/>
      </c>
      <c r="AR12" s="36" t="str">
        <f>IF(ISERROR(VLOOKUP('Choose Housekeeping Genes'!$A11,Calculations!$A$4:$AA$99,24,0)),"",VLOOKUP('Choose Housekeeping Genes'!$A11,Calculations!$A$4:$AA$99,24,0))</f>
        <v/>
      </c>
      <c r="AS12" s="42" t="str">
        <f t="shared" si="20"/>
        <v>hsa-miR-210</v>
      </c>
      <c r="AT12" s="43" t="s">
        <v>39</v>
      </c>
      <c r="AU12" s="13" t="str">
        <f t="shared" si="21"/>
        <v/>
      </c>
      <c r="AV12" s="13" t="str">
        <f t="shared" si="0"/>
        <v/>
      </c>
      <c r="AW12" s="13" t="str">
        <f t="shared" si="1"/>
        <v/>
      </c>
      <c r="AX12" s="13" t="str">
        <f t="shared" si="2"/>
        <v/>
      </c>
      <c r="AY12" s="13" t="str">
        <f t="shared" si="3"/>
        <v/>
      </c>
      <c r="AZ12" s="13" t="str">
        <f t="shared" si="4"/>
        <v/>
      </c>
      <c r="BA12" s="13" t="str">
        <f t="shared" si="5"/>
        <v/>
      </c>
      <c r="BB12" s="13" t="str">
        <f t="shared" si="6"/>
        <v/>
      </c>
      <c r="BC12" s="13" t="str">
        <f t="shared" si="7"/>
        <v/>
      </c>
      <c r="BD12" s="13" t="str">
        <f t="shared" si="8"/>
        <v/>
      </c>
      <c r="BE12" s="13" t="str">
        <f t="shared" si="9"/>
        <v/>
      </c>
      <c r="BF12" s="13" t="str">
        <f t="shared" si="10"/>
        <v/>
      </c>
      <c r="BG12" s="13" t="str">
        <f t="shared" si="11"/>
        <v/>
      </c>
      <c r="BH12" s="13" t="str">
        <f t="shared" si="12"/>
        <v/>
      </c>
      <c r="BI12" s="13" t="str">
        <f t="shared" si="13"/>
        <v/>
      </c>
      <c r="BJ12" s="13" t="str">
        <f t="shared" si="14"/>
        <v/>
      </c>
      <c r="BK12" s="13" t="str">
        <f t="shared" si="15"/>
        <v/>
      </c>
      <c r="BL12" s="13" t="str">
        <f t="shared" si="16"/>
        <v/>
      </c>
      <c r="BM12" s="13" t="str">
        <f t="shared" si="17"/>
        <v/>
      </c>
      <c r="BN12" s="13" t="str">
        <f t="shared" si="18"/>
        <v/>
      </c>
      <c r="BO12" s="45" t="str">
        <f t="shared" si="22"/>
        <v>N/A</v>
      </c>
      <c r="BP12" s="45" t="str">
        <f t="shared" si="23"/>
        <v>N/A</v>
      </c>
      <c r="BQ12" s="42" t="str">
        <f t="shared" si="24"/>
        <v>hsa-miR-210</v>
      </c>
      <c r="BR12" s="43" t="s">
        <v>39</v>
      </c>
      <c r="BS12" s="46" t="str">
        <f t="shared" si="25"/>
        <v/>
      </c>
      <c r="BT12" s="46" t="str">
        <f t="shared" si="26"/>
        <v/>
      </c>
      <c r="BU12" s="46" t="str">
        <f t="shared" si="27"/>
        <v/>
      </c>
      <c r="BV12" s="46" t="str">
        <f t="shared" si="28"/>
        <v/>
      </c>
      <c r="BW12" s="46" t="str">
        <f t="shared" si="29"/>
        <v/>
      </c>
      <c r="BX12" s="46" t="str">
        <f t="shared" si="30"/>
        <v/>
      </c>
      <c r="BY12" s="46" t="str">
        <f t="shared" si="31"/>
        <v/>
      </c>
      <c r="BZ12" s="46" t="str">
        <f t="shared" si="32"/>
        <v/>
      </c>
      <c r="CA12" s="46" t="str">
        <f t="shared" si="33"/>
        <v/>
      </c>
      <c r="CB12" s="46" t="str">
        <f t="shared" si="34"/>
        <v/>
      </c>
      <c r="CC12" s="46" t="str">
        <f t="shared" si="35"/>
        <v/>
      </c>
      <c r="CD12" s="46" t="str">
        <f t="shared" si="36"/>
        <v/>
      </c>
      <c r="CE12" s="46" t="str">
        <f t="shared" si="37"/>
        <v/>
      </c>
      <c r="CF12" s="46" t="str">
        <f t="shared" si="38"/>
        <v/>
      </c>
      <c r="CG12" s="46" t="str">
        <f t="shared" si="39"/>
        <v/>
      </c>
      <c r="CH12" s="46" t="str">
        <f t="shared" si="40"/>
        <v/>
      </c>
      <c r="CI12" s="46" t="str">
        <f t="shared" si="41"/>
        <v/>
      </c>
      <c r="CJ12" s="46" t="str">
        <f t="shared" si="42"/>
        <v/>
      </c>
      <c r="CK12" s="46" t="str">
        <f t="shared" si="43"/>
        <v/>
      </c>
      <c r="CL12" s="46" t="str">
        <f t="shared" si="44"/>
        <v/>
      </c>
    </row>
    <row r="13" spans="1:90">
      <c r="A13" s="12" t="str">
        <f>'Gene Table'!D12</f>
        <v>hsa-miR-24-3p</v>
      </c>
      <c r="B13" s="12" t="s">
        <v>43</v>
      </c>
      <c r="C13" s="13" t="str">
        <f>IF('Test Sample Data'!C12="","",IF(SUM('Test Sample Data'!C$3:C$98)&gt;10,IF(AND(ISNUMBER('Test Sample Data'!C12),'Test Sample Data'!C12&lt;35,'Test Sample Data'!C12&gt;0),'Test Sample Data'!C12,35),""))</f>
        <v/>
      </c>
      <c r="D13" s="13" t="str">
        <f>IF('Test Sample Data'!D12="","",IF(SUM('Test Sample Data'!D$3:D$98)&gt;10,IF(AND(ISNUMBER('Test Sample Data'!D12),'Test Sample Data'!D12&lt;35,'Test Sample Data'!D12&gt;0),'Test Sample Data'!D12,35),""))</f>
        <v/>
      </c>
      <c r="E13" s="13" t="str">
        <f>IF('Test Sample Data'!E12="","",IF(SUM('Test Sample Data'!E$3:E$98)&gt;10,IF(AND(ISNUMBER('Test Sample Data'!E12),'Test Sample Data'!E12&lt;35,'Test Sample Data'!E12&gt;0),'Test Sample Data'!E12,35),""))</f>
        <v/>
      </c>
      <c r="F13" s="13" t="str">
        <f>IF('Test Sample Data'!F12="","",IF(SUM('Test Sample Data'!F$3:F$98)&gt;10,IF(AND(ISNUMBER('Test Sample Data'!F12),'Test Sample Data'!F12&lt;35,'Test Sample Data'!F12&gt;0),'Test Sample Data'!F12,35),""))</f>
        <v/>
      </c>
      <c r="G13" s="13" t="str">
        <f>IF('Test Sample Data'!G12="","",IF(SUM('Test Sample Data'!G$3:G$98)&gt;10,IF(AND(ISNUMBER('Test Sample Data'!G12),'Test Sample Data'!G12&lt;35,'Test Sample Data'!G12&gt;0),'Test Sample Data'!G12,35),""))</f>
        <v/>
      </c>
      <c r="H13" s="13" t="str">
        <f>IF('Test Sample Data'!H12="","",IF(SUM('Test Sample Data'!H$3:H$98)&gt;10,IF(AND(ISNUMBER('Test Sample Data'!H12),'Test Sample Data'!H12&lt;35,'Test Sample Data'!H12&gt;0),'Test Sample Data'!H12,35),""))</f>
        <v/>
      </c>
      <c r="I13" s="13" t="str">
        <f>IF('Test Sample Data'!I12="","",IF(SUM('Test Sample Data'!I$3:I$98)&gt;10,IF(AND(ISNUMBER('Test Sample Data'!I12),'Test Sample Data'!I12&lt;35,'Test Sample Data'!I12&gt;0),'Test Sample Data'!I12,35),""))</f>
        <v/>
      </c>
      <c r="J13" s="13" t="str">
        <f>IF('Test Sample Data'!J12="","",IF(SUM('Test Sample Data'!J$3:J$98)&gt;10,IF(AND(ISNUMBER('Test Sample Data'!J12),'Test Sample Data'!J12&lt;35,'Test Sample Data'!J12&gt;0),'Test Sample Data'!J12,35),""))</f>
        <v/>
      </c>
      <c r="K13" s="13" t="str">
        <f>IF('Test Sample Data'!K12="","",IF(SUM('Test Sample Data'!K$3:K$98)&gt;10,IF(AND(ISNUMBER('Test Sample Data'!K12),'Test Sample Data'!K12&lt;35,'Test Sample Data'!K12&gt;0),'Test Sample Data'!K12,35),""))</f>
        <v/>
      </c>
      <c r="L13" s="13" t="str">
        <f>IF('Test Sample Data'!L12="","",IF(SUM('Test Sample Data'!L$3:L$98)&gt;10,IF(AND(ISNUMBER('Test Sample Data'!L12),'Test Sample Data'!L12&lt;35,'Test Sample Data'!L12&gt;0),'Test Sample Data'!L12,35),""))</f>
        <v/>
      </c>
      <c r="M13" s="13" t="str">
        <f>'Gene Table'!D12</f>
        <v>hsa-miR-24-3p</v>
      </c>
      <c r="N13" s="13" t="s">
        <v>43</v>
      </c>
      <c r="O13" s="13" t="str">
        <f>IF('Control Sample Data'!C12="","",IF(SUM('Control Sample Data'!C$3:C$98)&gt;10,IF(AND(ISNUMBER('Control Sample Data'!C12),'Control Sample Data'!C12&lt;35,'Control Sample Data'!C12&gt;0),'Control Sample Data'!C12,35),""))</f>
        <v/>
      </c>
      <c r="P13" s="13" t="str">
        <f>IF('Control Sample Data'!D12="","",IF(SUM('Control Sample Data'!D$3:D$98)&gt;10,IF(AND(ISNUMBER('Control Sample Data'!D12),'Control Sample Data'!D12&lt;35,'Control Sample Data'!D12&gt;0),'Control Sample Data'!D12,35),""))</f>
        <v/>
      </c>
      <c r="Q13" s="13" t="str">
        <f>IF('Control Sample Data'!E12="","",IF(SUM('Control Sample Data'!E$3:E$98)&gt;10,IF(AND(ISNUMBER('Control Sample Data'!E12),'Control Sample Data'!E12&lt;35,'Control Sample Data'!E12&gt;0),'Control Sample Data'!E12,35),""))</f>
        <v/>
      </c>
      <c r="R13" s="13" t="str">
        <f>IF('Control Sample Data'!F12="","",IF(SUM('Control Sample Data'!F$3:F$98)&gt;10,IF(AND(ISNUMBER('Control Sample Data'!F12),'Control Sample Data'!F12&lt;35,'Control Sample Data'!F12&gt;0),'Control Sample Data'!F12,35),""))</f>
        <v/>
      </c>
      <c r="S13" s="13" t="str">
        <f>IF('Control Sample Data'!G12="","",IF(SUM('Control Sample Data'!G$3:G$98)&gt;10,IF(AND(ISNUMBER('Control Sample Data'!G12),'Control Sample Data'!G12&lt;35,'Control Sample Data'!G12&gt;0),'Control Sample Data'!G12,35),""))</f>
        <v/>
      </c>
      <c r="T13" s="13" t="str">
        <f>IF('Control Sample Data'!H12="","",IF(SUM('Control Sample Data'!H$3:H$98)&gt;10,IF(AND(ISNUMBER('Control Sample Data'!H12),'Control Sample Data'!H12&lt;35,'Control Sample Data'!H12&gt;0),'Control Sample Data'!H12,35),""))</f>
        <v/>
      </c>
      <c r="U13" s="13" t="str">
        <f>IF('Control Sample Data'!I12="","",IF(SUM('Control Sample Data'!I$3:I$98)&gt;10,IF(AND(ISNUMBER('Control Sample Data'!I12),'Control Sample Data'!I12&lt;35,'Control Sample Data'!I12&gt;0),'Control Sample Data'!I12,35),""))</f>
        <v/>
      </c>
      <c r="V13" s="13" t="str">
        <f>IF('Control Sample Data'!J12="","",IF(SUM('Control Sample Data'!J$3:J$98)&gt;10,IF(AND(ISNUMBER('Control Sample Data'!J12),'Control Sample Data'!J12&lt;35,'Control Sample Data'!J12&gt;0),'Control Sample Data'!J12,35),""))</f>
        <v/>
      </c>
      <c r="W13" s="13" t="str">
        <f>IF('Control Sample Data'!K12="","",IF(SUM('Control Sample Data'!K$3:K$98)&gt;10,IF(AND(ISNUMBER('Control Sample Data'!K12),'Control Sample Data'!K12&lt;35,'Control Sample Data'!K12&gt;0),'Control Sample Data'!K12,35),""))</f>
        <v/>
      </c>
      <c r="X13" s="13" t="str">
        <f>IF('Control Sample Data'!L12="","",IF(SUM('Control Sample Data'!L$3:L$98)&gt;10,IF(AND(ISNUMBER('Control Sample Data'!L12),'Control Sample Data'!L12&lt;35,'Control Sample Data'!L12&gt;0),'Control Sample Data'!L12,35),""))</f>
        <v/>
      </c>
      <c r="Y13" s="23" t="str">
        <f>IF(ISERROR(VLOOKUP('Choose Housekeeping Genes'!$A12,Calculations!$A$4:$L$99,3,0)),"",VLOOKUP('Choose Housekeeping Genes'!$A12,Calculations!$A$4:$L$99,3,0))</f>
        <v/>
      </c>
      <c r="Z13" s="24" t="str">
        <f>IF(ISERROR(VLOOKUP('Choose Housekeeping Genes'!$A12,Calculations!$A$4:$L$99,4,0)),"",VLOOKUP('Choose Housekeeping Genes'!$A12,Calculations!$A$4:$L$99,4,0))</f>
        <v/>
      </c>
      <c r="AA13" s="24" t="str">
        <f>IF(ISERROR(VLOOKUP('Choose Housekeeping Genes'!$A12,Calculations!$A$4:$L$99,5,0)),"",VLOOKUP('Choose Housekeeping Genes'!$A12,Calculations!$A$4:$L$99,5,0))</f>
        <v/>
      </c>
      <c r="AB13" s="24" t="str">
        <f>IF(ISERROR(VLOOKUP('Choose Housekeeping Genes'!$A12,Calculations!$A$4:$L$99,6,0)),"",VLOOKUP('Choose Housekeeping Genes'!$A12,Calculations!$A$4:$L$99,6,0))</f>
        <v/>
      </c>
      <c r="AC13" s="24" t="str">
        <f>IF(ISERROR(VLOOKUP('Choose Housekeeping Genes'!$A12,Calculations!$A$4:$L$99,7,0)),"",VLOOKUP('Choose Housekeeping Genes'!$A12,Calculations!$A$4:$L$99,7,0))</f>
        <v/>
      </c>
      <c r="AD13" s="24" t="str">
        <f>IF(ISERROR(VLOOKUP('Choose Housekeeping Genes'!$A12,Calculations!$A$4:$L$99,8,0)),"",VLOOKUP('Choose Housekeeping Genes'!$A12,Calculations!$A$4:$L$99,8,0))</f>
        <v/>
      </c>
      <c r="AE13" s="24" t="str">
        <f>IF(ISERROR(VLOOKUP('Choose Housekeeping Genes'!$A12,Calculations!$A$4:$L$99,9,0)),"",VLOOKUP('Choose Housekeeping Genes'!$A12,Calculations!$A$4:$L$99,9,0))</f>
        <v/>
      </c>
      <c r="AF13" s="24" t="str">
        <f>IF(ISERROR(VLOOKUP('Choose Housekeeping Genes'!$A12,Calculations!$A$4:$L$99,10,0)),"",VLOOKUP('Choose Housekeeping Genes'!$A12,Calculations!$A$4:$L$99,10,0))</f>
        <v/>
      </c>
      <c r="AG13" s="24" t="str">
        <f>IF(ISERROR(VLOOKUP('Choose Housekeeping Genes'!$A12,Calculations!$A$4:$L$99,11,0)),"",VLOOKUP('Choose Housekeeping Genes'!$A12,Calculations!$A$4:$L$99,11,0))</f>
        <v/>
      </c>
      <c r="AH13" s="36" t="str">
        <f>IF(ISERROR(VLOOKUP('Choose Housekeeping Genes'!$A12,Calculations!$A$4:$M$99,12,0)),"",VLOOKUP('Choose Housekeeping Genes'!$A12,Calculations!$A$4:$M$99,12,0))</f>
        <v/>
      </c>
      <c r="AI13" s="23" t="str">
        <f>IF(ISERROR(VLOOKUP('Choose Housekeeping Genes'!$A12,Calculations!$A$4:$AA$99,15,0)),"",VLOOKUP('Choose Housekeeping Genes'!$A12,Calculations!$A$4:$AA$99,15,0))</f>
        <v/>
      </c>
      <c r="AJ13" s="24" t="str">
        <f>IF(ISERROR(VLOOKUP('Choose Housekeeping Genes'!$A12,Calculations!$A$4:$AA$99,16,0)),"",VLOOKUP('Choose Housekeeping Genes'!$A12,Calculations!$A$4:$AA$99,16,0))</f>
        <v/>
      </c>
      <c r="AK13" s="24" t="str">
        <f>IF(ISERROR(VLOOKUP('Choose Housekeeping Genes'!$A12,Calculations!$A$4:$AA$99,17,0)),"",VLOOKUP('Choose Housekeeping Genes'!$A12,Calculations!$A$4:$AA$99,17,0))</f>
        <v/>
      </c>
      <c r="AL13" s="24" t="str">
        <f>IF(ISERROR(VLOOKUP('Choose Housekeeping Genes'!$A12,Calculations!$A$4:$AA$99,18,0)),"",VLOOKUP('Choose Housekeeping Genes'!$A12,Calculations!$A$4:$AA$99,18,0))</f>
        <v/>
      </c>
      <c r="AM13" s="24" t="str">
        <f>IF(ISERROR(VLOOKUP('Choose Housekeeping Genes'!$A12,Calculations!$A$4:$AA$99,19,0)),"",VLOOKUP('Choose Housekeeping Genes'!$A12,Calculations!$A$4:$AA$99,19,0))</f>
        <v/>
      </c>
      <c r="AN13" s="24" t="str">
        <f>IF(ISERROR(VLOOKUP('Choose Housekeeping Genes'!$A12,Calculations!$A$4:$AA$99,20,0)),"",VLOOKUP('Choose Housekeeping Genes'!$A12,Calculations!$A$4:$AA$99,20,0))</f>
        <v/>
      </c>
      <c r="AO13" s="24" t="str">
        <f>IF(ISERROR(VLOOKUP('Choose Housekeeping Genes'!$A12,Calculations!$A$4:$AA$99,21,0)),"",VLOOKUP('Choose Housekeeping Genes'!$A12,Calculations!$A$4:$AA$99,21,0))</f>
        <v/>
      </c>
      <c r="AP13" s="24" t="str">
        <f>IF(ISERROR(VLOOKUP('Choose Housekeeping Genes'!$A12,Calculations!$A$4:$AA$99,22,0)),"",VLOOKUP('Choose Housekeeping Genes'!$A12,Calculations!$A$4:$AA$99,22,0))</f>
        <v/>
      </c>
      <c r="AQ13" s="24" t="str">
        <f>IF(ISERROR(VLOOKUP('Choose Housekeeping Genes'!$A12,Calculations!$A$4:$AA$99,23,0)),"",VLOOKUP('Choose Housekeeping Genes'!$A12,Calculations!$A$4:$AA$99,23,0))</f>
        <v/>
      </c>
      <c r="AR13" s="36" t="str">
        <f>IF(ISERROR(VLOOKUP('Choose Housekeeping Genes'!$A12,Calculations!$A$4:$AA$99,24,0)),"",VLOOKUP('Choose Housekeeping Genes'!$A12,Calculations!$A$4:$AA$99,24,0))</f>
        <v/>
      </c>
      <c r="AS13" s="42" t="str">
        <f t="shared" si="20"/>
        <v>hsa-miR-24-3p</v>
      </c>
      <c r="AT13" s="43" t="s">
        <v>43</v>
      </c>
      <c r="AU13" s="13" t="str">
        <f t="shared" si="21"/>
        <v/>
      </c>
      <c r="AV13" s="13" t="str">
        <f t="shared" si="0"/>
        <v/>
      </c>
      <c r="AW13" s="13" t="str">
        <f t="shared" si="1"/>
        <v/>
      </c>
      <c r="AX13" s="13" t="str">
        <f t="shared" si="2"/>
        <v/>
      </c>
      <c r="AY13" s="13" t="str">
        <f t="shared" si="3"/>
        <v/>
      </c>
      <c r="AZ13" s="13" t="str">
        <f t="shared" si="4"/>
        <v/>
      </c>
      <c r="BA13" s="13" t="str">
        <f t="shared" si="5"/>
        <v/>
      </c>
      <c r="BB13" s="13" t="str">
        <f t="shared" si="6"/>
        <v/>
      </c>
      <c r="BC13" s="13" t="str">
        <f t="shared" si="7"/>
        <v/>
      </c>
      <c r="BD13" s="13" t="str">
        <f t="shared" si="8"/>
        <v/>
      </c>
      <c r="BE13" s="13" t="str">
        <f t="shared" si="9"/>
        <v/>
      </c>
      <c r="BF13" s="13" t="str">
        <f t="shared" si="10"/>
        <v/>
      </c>
      <c r="BG13" s="13" t="str">
        <f t="shared" si="11"/>
        <v/>
      </c>
      <c r="BH13" s="13" t="str">
        <f t="shared" si="12"/>
        <v/>
      </c>
      <c r="BI13" s="13" t="str">
        <f t="shared" si="13"/>
        <v/>
      </c>
      <c r="BJ13" s="13" t="str">
        <f t="shared" si="14"/>
        <v/>
      </c>
      <c r="BK13" s="13" t="str">
        <f t="shared" si="15"/>
        <v/>
      </c>
      <c r="BL13" s="13" t="str">
        <f t="shared" si="16"/>
        <v/>
      </c>
      <c r="BM13" s="13" t="str">
        <f t="shared" si="17"/>
        <v/>
      </c>
      <c r="BN13" s="13" t="str">
        <f t="shared" si="18"/>
        <v/>
      </c>
      <c r="BO13" s="45" t="str">
        <f t="shared" si="22"/>
        <v>N/A</v>
      </c>
      <c r="BP13" s="45" t="str">
        <f t="shared" si="23"/>
        <v>N/A</v>
      </c>
      <c r="BQ13" s="42" t="str">
        <f t="shared" si="24"/>
        <v>hsa-miR-24-3p</v>
      </c>
      <c r="BR13" s="43" t="s">
        <v>43</v>
      </c>
      <c r="BS13" s="46" t="str">
        <f t="shared" si="25"/>
        <v/>
      </c>
      <c r="BT13" s="46" t="str">
        <f t="shared" si="26"/>
        <v/>
      </c>
      <c r="BU13" s="46" t="str">
        <f t="shared" si="27"/>
        <v/>
      </c>
      <c r="BV13" s="46" t="str">
        <f t="shared" si="28"/>
        <v/>
      </c>
      <c r="BW13" s="46" t="str">
        <f t="shared" si="29"/>
        <v/>
      </c>
      <c r="BX13" s="46" t="str">
        <f t="shared" si="30"/>
        <v/>
      </c>
      <c r="BY13" s="46" t="str">
        <f t="shared" si="31"/>
        <v/>
      </c>
      <c r="BZ13" s="46" t="str">
        <f t="shared" si="32"/>
        <v/>
      </c>
      <c r="CA13" s="46" t="str">
        <f t="shared" si="33"/>
        <v/>
      </c>
      <c r="CB13" s="46" t="str">
        <f t="shared" si="34"/>
        <v/>
      </c>
      <c r="CC13" s="46" t="str">
        <f t="shared" si="35"/>
        <v/>
      </c>
      <c r="CD13" s="46" t="str">
        <f t="shared" si="36"/>
        <v/>
      </c>
      <c r="CE13" s="46" t="str">
        <f t="shared" si="37"/>
        <v/>
      </c>
      <c r="CF13" s="46" t="str">
        <f t="shared" si="38"/>
        <v/>
      </c>
      <c r="CG13" s="46" t="str">
        <f t="shared" si="39"/>
        <v/>
      </c>
      <c r="CH13" s="46" t="str">
        <f t="shared" si="40"/>
        <v/>
      </c>
      <c r="CI13" s="46" t="str">
        <f t="shared" si="41"/>
        <v/>
      </c>
      <c r="CJ13" s="46" t="str">
        <f t="shared" si="42"/>
        <v/>
      </c>
      <c r="CK13" s="46" t="str">
        <f t="shared" si="43"/>
        <v/>
      </c>
      <c r="CL13" s="46" t="str">
        <f t="shared" si="44"/>
        <v/>
      </c>
    </row>
    <row r="14" spans="1:90">
      <c r="A14" s="12" t="str">
        <f>'Gene Table'!D13</f>
        <v>hsa-miR-423-3p</v>
      </c>
      <c r="B14" s="12" t="s">
        <v>47</v>
      </c>
      <c r="C14" s="13" t="str">
        <f>IF('Test Sample Data'!C13="","",IF(SUM('Test Sample Data'!C$3:C$98)&gt;10,IF(AND(ISNUMBER('Test Sample Data'!C13),'Test Sample Data'!C13&lt;35,'Test Sample Data'!C13&gt;0),'Test Sample Data'!C13,35),""))</f>
        <v/>
      </c>
      <c r="D14" s="13" t="str">
        <f>IF('Test Sample Data'!D13="","",IF(SUM('Test Sample Data'!D$3:D$98)&gt;10,IF(AND(ISNUMBER('Test Sample Data'!D13),'Test Sample Data'!D13&lt;35,'Test Sample Data'!D13&gt;0),'Test Sample Data'!D13,35),""))</f>
        <v/>
      </c>
      <c r="E14" s="13" t="str">
        <f>IF('Test Sample Data'!E13="","",IF(SUM('Test Sample Data'!E$3:E$98)&gt;10,IF(AND(ISNUMBER('Test Sample Data'!E13),'Test Sample Data'!E13&lt;35,'Test Sample Data'!E13&gt;0),'Test Sample Data'!E13,35),""))</f>
        <v/>
      </c>
      <c r="F14" s="13" t="str">
        <f>IF('Test Sample Data'!F13="","",IF(SUM('Test Sample Data'!F$3:F$98)&gt;10,IF(AND(ISNUMBER('Test Sample Data'!F13),'Test Sample Data'!F13&lt;35,'Test Sample Data'!F13&gt;0),'Test Sample Data'!F13,35),""))</f>
        <v/>
      </c>
      <c r="G14" s="13" t="str">
        <f>IF('Test Sample Data'!G13="","",IF(SUM('Test Sample Data'!G$3:G$98)&gt;10,IF(AND(ISNUMBER('Test Sample Data'!G13),'Test Sample Data'!G13&lt;35,'Test Sample Data'!G13&gt;0),'Test Sample Data'!G13,35),""))</f>
        <v/>
      </c>
      <c r="H14" s="13" t="str">
        <f>IF('Test Sample Data'!H13="","",IF(SUM('Test Sample Data'!H$3:H$98)&gt;10,IF(AND(ISNUMBER('Test Sample Data'!H13),'Test Sample Data'!H13&lt;35,'Test Sample Data'!H13&gt;0),'Test Sample Data'!H13,35),""))</f>
        <v/>
      </c>
      <c r="I14" s="13" t="str">
        <f>IF('Test Sample Data'!I13="","",IF(SUM('Test Sample Data'!I$3:I$98)&gt;10,IF(AND(ISNUMBER('Test Sample Data'!I13),'Test Sample Data'!I13&lt;35,'Test Sample Data'!I13&gt;0),'Test Sample Data'!I13,35),""))</f>
        <v/>
      </c>
      <c r="J14" s="13" t="str">
        <f>IF('Test Sample Data'!J13="","",IF(SUM('Test Sample Data'!J$3:J$98)&gt;10,IF(AND(ISNUMBER('Test Sample Data'!J13),'Test Sample Data'!J13&lt;35,'Test Sample Data'!J13&gt;0),'Test Sample Data'!J13,35),""))</f>
        <v/>
      </c>
      <c r="K14" s="13" t="str">
        <f>IF('Test Sample Data'!K13="","",IF(SUM('Test Sample Data'!K$3:K$98)&gt;10,IF(AND(ISNUMBER('Test Sample Data'!K13),'Test Sample Data'!K13&lt;35,'Test Sample Data'!K13&gt;0),'Test Sample Data'!K13,35),""))</f>
        <v/>
      </c>
      <c r="L14" s="13" t="str">
        <f>IF('Test Sample Data'!L13="","",IF(SUM('Test Sample Data'!L$3:L$98)&gt;10,IF(AND(ISNUMBER('Test Sample Data'!L13),'Test Sample Data'!L13&lt;35,'Test Sample Data'!L13&gt;0),'Test Sample Data'!L13,35),""))</f>
        <v/>
      </c>
      <c r="M14" s="13" t="str">
        <f>'Gene Table'!D13</f>
        <v>hsa-miR-423-3p</v>
      </c>
      <c r="N14" s="13" t="s">
        <v>47</v>
      </c>
      <c r="O14" s="13" t="str">
        <f>IF('Control Sample Data'!C13="","",IF(SUM('Control Sample Data'!C$3:C$98)&gt;10,IF(AND(ISNUMBER('Control Sample Data'!C13),'Control Sample Data'!C13&lt;35,'Control Sample Data'!C13&gt;0),'Control Sample Data'!C13,35),""))</f>
        <v/>
      </c>
      <c r="P14" s="13" t="str">
        <f>IF('Control Sample Data'!D13="","",IF(SUM('Control Sample Data'!D$3:D$98)&gt;10,IF(AND(ISNUMBER('Control Sample Data'!D13),'Control Sample Data'!D13&lt;35,'Control Sample Data'!D13&gt;0),'Control Sample Data'!D13,35),""))</f>
        <v/>
      </c>
      <c r="Q14" s="13" t="str">
        <f>IF('Control Sample Data'!E13="","",IF(SUM('Control Sample Data'!E$3:E$98)&gt;10,IF(AND(ISNUMBER('Control Sample Data'!E13),'Control Sample Data'!E13&lt;35,'Control Sample Data'!E13&gt;0),'Control Sample Data'!E13,35),""))</f>
        <v/>
      </c>
      <c r="R14" s="13" t="str">
        <f>IF('Control Sample Data'!F13="","",IF(SUM('Control Sample Data'!F$3:F$98)&gt;10,IF(AND(ISNUMBER('Control Sample Data'!F13),'Control Sample Data'!F13&lt;35,'Control Sample Data'!F13&gt;0),'Control Sample Data'!F13,35),""))</f>
        <v/>
      </c>
      <c r="S14" s="13" t="str">
        <f>IF('Control Sample Data'!G13="","",IF(SUM('Control Sample Data'!G$3:G$98)&gt;10,IF(AND(ISNUMBER('Control Sample Data'!G13),'Control Sample Data'!G13&lt;35,'Control Sample Data'!G13&gt;0),'Control Sample Data'!G13,35),""))</f>
        <v/>
      </c>
      <c r="T14" s="13" t="str">
        <f>IF('Control Sample Data'!H13="","",IF(SUM('Control Sample Data'!H$3:H$98)&gt;10,IF(AND(ISNUMBER('Control Sample Data'!H13),'Control Sample Data'!H13&lt;35,'Control Sample Data'!H13&gt;0),'Control Sample Data'!H13,35),""))</f>
        <v/>
      </c>
      <c r="U14" s="13" t="str">
        <f>IF('Control Sample Data'!I13="","",IF(SUM('Control Sample Data'!I$3:I$98)&gt;10,IF(AND(ISNUMBER('Control Sample Data'!I13),'Control Sample Data'!I13&lt;35,'Control Sample Data'!I13&gt;0),'Control Sample Data'!I13,35),""))</f>
        <v/>
      </c>
      <c r="V14" s="13" t="str">
        <f>IF('Control Sample Data'!J13="","",IF(SUM('Control Sample Data'!J$3:J$98)&gt;10,IF(AND(ISNUMBER('Control Sample Data'!J13),'Control Sample Data'!J13&lt;35,'Control Sample Data'!J13&gt;0),'Control Sample Data'!J13,35),""))</f>
        <v/>
      </c>
      <c r="W14" s="13" t="str">
        <f>IF('Control Sample Data'!K13="","",IF(SUM('Control Sample Data'!K$3:K$98)&gt;10,IF(AND(ISNUMBER('Control Sample Data'!K13),'Control Sample Data'!K13&lt;35,'Control Sample Data'!K13&gt;0),'Control Sample Data'!K13,35),""))</f>
        <v/>
      </c>
      <c r="X14" s="13" t="str">
        <f>IF('Control Sample Data'!L13="","",IF(SUM('Control Sample Data'!L$3:L$98)&gt;10,IF(AND(ISNUMBER('Control Sample Data'!L13),'Control Sample Data'!L13&lt;35,'Control Sample Data'!L13&gt;0),'Control Sample Data'!L13,35),""))</f>
        <v/>
      </c>
      <c r="Y14" s="23" t="str">
        <f>IF(ISERROR(VLOOKUP('Choose Housekeeping Genes'!$A13,Calculations!$A$4:$L$99,3,0)),"",VLOOKUP('Choose Housekeeping Genes'!$A13,Calculations!$A$4:$L$99,3,0))</f>
        <v/>
      </c>
      <c r="Z14" s="24" t="str">
        <f>IF(ISERROR(VLOOKUP('Choose Housekeeping Genes'!$A13,Calculations!$A$4:$L$99,4,0)),"",VLOOKUP('Choose Housekeeping Genes'!$A13,Calculations!$A$4:$L$99,4,0))</f>
        <v/>
      </c>
      <c r="AA14" s="24" t="str">
        <f>IF(ISERROR(VLOOKUP('Choose Housekeeping Genes'!$A13,Calculations!$A$4:$L$99,5,0)),"",VLOOKUP('Choose Housekeeping Genes'!$A13,Calculations!$A$4:$L$99,5,0))</f>
        <v/>
      </c>
      <c r="AB14" s="24" t="str">
        <f>IF(ISERROR(VLOOKUP('Choose Housekeeping Genes'!$A13,Calculations!$A$4:$L$99,6,0)),"",VLOOKUP('Choose Housekeeping Genes'!$A13,Calculations!$A$4:$L$99,6,0))</f>
        <v/>
      </c>
      <c r="AC14" s="24" t="str">
        <f>IF(ISERROR(VLOOKUP('Choose Housekeeping Genes'!$A13,Calculations!$A$4:$L$99,7,0)),"",VLOOKUP('Choose Housekeeping Genes'!$A13,Calculations!$A$4:$L$99,7,0))</f>
        <v/>
      </c>
      <c r="AD14" s="24" t="str">
        <f>IF(ISERROR(VLOOKUP('Choose Housekeeping Genes'!$A13,Calculations!$A$4:$L$99,8,0)),"",VLOOKUP('Choose Housekeeping Genes'!$A13,Calculations!$A$4:$L$99,8,0))</f>
        <v/>
      </c>
      <c r="AE14" s="24" t="str">
        <f>IF(ISERROR(VLOOKUP('Choose Housekeeping Genes'!$A13,Calculations!$A$4:$L$99,9,0)),"",VLOOKUP('Choose Housekeeping Genes'!$A13,Calculations!$A$4:$L$99,9,0))</f>
        <v/>
      </c>
      <c r="AF14" s="24" t="str">
        <f>IF(ISERROR(VLOOKUP('Choose Housekeeping Genes'!$A13,Calculations!$A$4:$L$99,10,0)),"",VLOOKUP('Choose Housekeeping Genes'!$A13,Calculations!$A$4:$L$99,10,0))</f>
        <v/>
      </c>
      <c r="AG14" s="24" t="str">
        <f>IF(ISERROR(VLOOKUP('Choose Housekeeping Genes'!$A13,Calculations!$A$4:$L$99,11,0)),"",VLOOKUP('Choose Housekeeping Genes'!$A13,Calculations!$A$4:$L$99,11,0))</f>
        <v/>
      </c>
      <c r="AH14" s="36" t="str">
        <f>IF(ISERROR(VLOOKUP('Choose Housekeeping Genes'!$A13,Calculations!$A$4:$M$99,12,0)),"",VLOOKUP('Choose Housekeeping Genes'!$A13,Calculations!$A$4:$M$99,12,0))</f>
        <v/>
      </c>
      <c r="AI14" s="23" t="str">
        <f>IF(ISERROR(VLOOKUP('Choose Housekeeping Genes'!$A13,Calculations!$A$4:$AA$99,15,0)),"",VLOOKUP('Choose Housekeeping Genes'!$A13,Calculations!$A$4:$AA$99,15,0))</f>
        <v/>
      </c>
      <c r="AJ14" s="24" t="str">
        <f>IF(ISERROR(VLOOKUP('Choose Housekeeping Genes'!$A13,Calculations!$A$4:$AA$99,16,0)),"",VLOOKUP('Choose Housekeeping Genes'!$A13,Calculations!$A$4:$AA$99,16,0))</f>
        <v/>
      </c>
      <c r="AK14" s="24" t="str">
        <f>IF(ISERROR(VLOOKUP('Choose Housekeeping Genes'!$A13,Calculations!$A$4:$AA$99,17,0)),"",VLOOKUP('Choose Housekeeping Genes'!$A13,Calculations!$A$4:$AA$99,17,0))</f>
        <v/>
      </c>
      <c r="AL14" s="24" t="str">
        <f>IF(ISERROR(VLOOKUP('Choose Housekeeping Genes'!$A13,Calculations!$A$4:$AA$99,18,0)),"",VLOOKUP('Choose Housekeeping Genes'!$A13,Calculations!$A$4:$AA$99,18,0))</f>
        <v/>
      </c>
      <c r="AM14" s="24" t="str">
        <f>IF(ISERROR(VLOOKUP('Choose Housekeeping Genes'!$A13,Calculations!$A$4:$AA$99,19,0)),"",VLOOKUP('Choose Housekeeping Genes'!$A13,Calculations!$A$4:$AA$99,19,0))</f>
        <v/>
      </c>
      <c r="AN14" s="24" t="str">
        <f>IF(ISERROR(VLOOKUP('Choose Housekeeping Genes'!$A13,Calculations!$A$4:$AA$99,20,0)),"",VLOOKUP('Choose Housekeeping Genes'!$A13,Calculations!$A$4:$AA$99,20,0))</f>
        <v/>
      </c>
      <c r="AO14" s="24" t="str">
        <f>IF(ISERROR(VLOOKUP('Choose Housekeeping Genes'!$A13,Calculations!$A$4:$AA$99,21,0)),"",VLOOKUP('Choose Housekeeping Genes'!$A13,Calculations!$A$4:$AA$99,21,0))</f>
        <v/>
      </c>
      <c r="AP14" s="24" t="str">
        <f>IF(ISERROR(VLOOKUP('Choose Housekeeping Genes'!$A13,Calculations!$A$4:$AA$99,22,0)),"",VLOOKUP('Choose Housekeeping Genes'!$A13,Calculations!$A$4:$AA$99,22,0))</f>
        <v/>
      </c>
      <c r="AQ14" s="24" t="str">
        <f>IF(ISERROR(VLOOKUP('Choose Housekeeping Genes'!$A13,Calculations!$A$4:$AA$99,23,0)),"",VLOOKUP('Choose Housekeeping Genes'!$A13,Calculations!$A$4:$AA$99,23,0))</f>
        <v/>
      </c>
      <c r="AR14" s="36" t="str">
        <f>IF(ISERROR(VLOOKUP('Choose Housekeeping Genes'!$A13,Calculations!$A$4:$AA$99,24,0)),"",VLOOKUP('Choose Housekeeping Genes'!$A13,Calculations!$A$4:$AA$99,24,0))</f>
        <v/>
      </c>
      <c r="AS14" s="42" t="str">
        <f t="shared" si="20"/>
        <v>hsa-miR-423-3p</v>
      </c>
      <c r="AT14" s="43" t="s">
        <v>47</v>
      </c>
      <c r="AU14" s="13" t="str">
        <f t="shared" si="21"/>
        <v/>
      </c>
      <c r="AV14" s="13" t="str">
        <f t="shared" si="0"/>
        <v/>
      </c>
      <c r="AW14" s="13" t="str">
        <f t="shared" si="1"/>
        <v/>
      </c>
      <c r="AX14" s="13" t="str">
        <f t="shared" si="2"/>
        <v/>
      </c>
      <c r="AY14" s="13" t="str">
        <f t="shared" si="3"/>
        <v/>
      </c>
      <c r="AZ14" s="13" t="str">
        <f t="shared" si="4"/>
        <v/>
      </c>
      <c r="BA14" s="13" t="str">
        <f t="shared" si="5"/>
        <v/>
      </c>
      <c r="BB14" s="13" t="str">
        <f t="shared" si="6"/>
        <v/>
      </c>
      <c r="BC14" s="13" t="str">
        <f t="shared" si="7"/>
        <v/>
      </c>
      <c r="BD14" s="13" t="str">
        <f t="shared" si="8"/>
        <v/>
      </c>
      <c r="BE14" s="13" t="str">
        <f t="shared" si="9"/>
        <v/>
      </c>
      <c r="BF14" s="13" t="str">
        <f t="shared" si="10"/>
        <v/>
      </c>
      <c r="BG14" s="13" t="str">
        <f t="shared" si="11"/>
        <v/>
      </c>
      <c r="BH14" s="13" t="str">
        <f t="shared" si="12"/>
        <v/>
      </c>
      <c r="BI14" s="13" t="str">
        <f t="shared" si="13"/>
        <v/>
      </c>
      <c r="BJ14" s="13" t="str">
        <f t="shared" si="14"/>
        <v/>
      </c>
      <c r="BK14" s="13" t="str">
        <f t="shared" si="15"/>
        <v/>
      </c>
      <c r="BL14" s="13" t="str">
        <f t="shared" si="16"/>
        <v/>
      </c>
      <c r="BM14" s="13" t="str">
        <f t="shared" si="17"/>
        <v/>
      </c>
      <c r="BN14" s="13" t="str">
        <f t="shared" si="18"/>
        <v/>
      </c>
      <c r="BO14" s="45" t="str">
        <f t="shared" si="22"/>
        <v>N/A</v>
      </c>
      <c r="BP14" s="45" t="str">
        <f t="shared" si="23"/>
        <v>N/A</v>
      </c>
      <c r="BQ14" s="42" t="str">
        <f t="shared" si="24"/>
        <v>hsa-miR-423-3p</v>
      </c>
      <c r="BR14" s="43" t="s">
        <v>47</v>
      </c>
      <c r="BS14" s="46" t="str">
        <f t="shared" si="25"/>
        <v/>
      </c>
      <c r="BT14" s="46" t="str">
        <f t="shared" si="26"/>
        <v/>
      </c>
      <c r="BU14" s="46" t="str">
        <f t="shared" si="27"/>
        <v/>
      </c>
      <c r="BV14" s="46" t="str">
        <f t="shared" si="28"/>
        <v/>
      </c>
      <c r="BW14" s="46" t="str">
        <f t="shared" si="29"/>
        <v/>
      </c>
      <c r="BX14" s="46" t="str">
        <f t="shared" si="30"/>
        <v/>
      </c>
      <c r="BY14" s="46" t="str">
        <f t="shared" si="31"/>
        <v/>
      </c>
      <c r="BZ14" s="46" t="str">
        <f t="shared" si="32"/>
        <v/>
      </c>
      <c r="CA14" s="46" t="str">
        <f t="shared" si="33"/>
        <v/>
      </c>
      <c r="CB14" s="46" t="str">
        <f t="shared" si="34"/>
        <v/>
      </c>
      <c r="CC14" s="46" t="str">
        <f t="shared" si="35"/>
        <v/>
      </c>
      <c r="CD14" s="46" t="str">
        <f t="shared" si="36"/>
        <v/>
      </c>
      <c r="CE14" s="46" t="str">
        <f t="shared" si="37"/>
        <v/>
      </c>
      <c r="CF14" s="46" t="str">
        <f t="shared" si="38"/>
        <v/>
      </c>
      <c r="CG14" s="46" t="str">
        <f t="shared" si="39"/>
        <v/>
      </c>
      <c r="CH14" s="46" t="str">
        <f t="shared" si="40"/>
        <v/>
      </c>
      <c r="CI14" s="46" t="str">
        <f t="shared" si="41"/>
        <v/>
      </c>
      <c r="CJ14" s="46" t="str">
        <f t="shared" si="42"/>
        <v/>
      </c>
      <c r="CK14" s="46" t="str">
        <f t="shared" si="43"/>
        <v/>
      </c>
      <c r="CL14" s="46" t="str">
        <f t="shared" si="44"/>
        <v/>
      </c>
    </row>
    <row r="15" spans="1:90">
      <c r="A15" s="12" t="str">
        <f>'Gene Table'!D14</f>
        <v>hsa-miR-126-3p</v>
      </c>
      <c r="B15" s="12" t="s">
        <v>51</v>
      </c>
      <c r="C15" s="13" t="str">
        <f>IF('Test Sample Data'!C14="","",IF(SUM('Test Sample Data'!C$3:C$98)&gt;10,IF(AND(ISNUMBER('Test Sample Data'!C14),'Test Sample Data'!C14&lt;35,'Test Sample Data'!C14&gt;0),'Test Sample Data'!C14,35),""))</f>
        <v/>
      </c>
      <c r="D15" s="13" t="str">
        <f>IF('Test Sample Data'!D14="","",IF(SUM('Test Sample Data'!D$3:D$98)&gt;10,IF(AND(ISNUMBER('Test Sample Data'!D14),'Test Sample Data'!D14&lt;35,'Test Sample Data'!D14&gt;0),'Test Sample Data'!D14,35),""))</f>
        <v/>
      </c>
      <c r="E15" s="13" t="str">
        <f>IF('Test Sample Data'!E14="","",IF(SUM('Test Sample Data'!E$3:E$98)&gt;10,IF(AND(ISNUMBER('Test Sample Data'!E14),'Test Sample Data'!E14&lt;35,'Test Sample Data'!E14&gt;0),'Test Sample Data'!E14,35),""))</f>
        <v/>
      </c>
      <c r="F15" s="13" t="str">
        <f>IF('Test Sample Data'!F14="","",IF(SUM('Test Sample Data'!F$3:F$98)&gt;10,IF(AND(ISNUMBER('Test Sample Data'!F14),'Test Sample Data'!F14&lt;35,'Test Sample Data'!F14&gt;0),'Test Sample Data'!F14,35),""))</f>
        <v/>
      </c>
      <c r="G15" s="13" t="str">
        <f>IF('Test Sample Data'!G14="","",IF(SUM('Test Sample Data'!G$3:G$98)&gt;10,IF(AND(ISNUMBER('Test Sample Data'!G14),'Test Sample Data'!G14&lt;35,'Test Sample Data'!G14&gt;0),'Test Sample Data'!G14,35),""))</f>
        <v/>
      </c>
      <c r="H15" s="13" t="str">
        <f>IF('Test Sample Data'!H14="","",IF(SUM('Test Sample Data'!H$3:H$98)&gt;10,IF(AND(ISNUMBER('Test Sample Data'!H14),'Test Sample Data'!H14&lt;35,'Test Sample Data'!H14&gt;0),'Test Sample Data'!H14,35),""))</f>
        <v/>
      </c>
      <c r="I15" s="13" t="str">
        <f>IF('Test Sample Data'!I14="","",IF(SUM('Test Sample Data'!I$3:I$98)&gt;10,IF(AND(ISNUMBER('Test Sample Data'!I14),'Test Sample Data'!I14&lt;35,'Test Sample Data'!I14&gt;0),'Test Sample Data'!I14,35),""))</f>
        <v/>
      </c>
      <c r="J15" s="13" t="str">
        <f>IF('Test Sample Data'!J14="","",IF(SUM('Test Sample Data'!J$3:J$98)&gt;10,IF(AND(ISNUMBER('Test Sample Data'!J14),'Test Sample Data'!J14&lt;35,'Test Sample Data'!J14&gt;0),'Test Sample Data'!J14,35),""))</f>
        <v/>
      </c>
      <c r="K15" s="13" t="str">
        <f>IF('Test Sample Data'!K14="","",IF(SUM('Test Sample Data'!K$3:K$98)&gt;10,IF(AND(ISNUMBER('Test Sample Data'!K14),'Test Sample Data'!K14&lt;35,'Test Sample Data'!K14&gt;0),'Test Sample Data'!K14,35),""))</f>
        <v/>
      </c>
      <c r="L15" s="13" t="str">
        <f>IF('Test Sample Data'!L14="","",IF(SUM('Test Sample Data'!L$3:L$98)&gt;10,IF(AND(ISNUMBER('Test Sample Data'!L14),'Test Sample Data'!L14&lt;35,'Test Sample Data'!L14&gt;0),'Test Sample Data'!L14,35),""))</f>
        <v/>
      </c>
      <c r="M15" s="13" t="str">
        <f>'Gene Table'!D14</f>
        <v>hsa-miR-126-3p</v>
      </c>
      <c r="N15" s="13" t="s">
        <v>51</v>
      </c>
      <c r="O15" s="13" t="str">
        <f>IF('Control Sample Data'!C14="","",IF(SUM('Control Sample Data'!C$3:C$98)&gt;10,IF(AND(ISNUMBER('Control Sample Data'!C14),'Control Sample Data'!C14&lt;35,'Control Sample Data'!C14&gt;0),'Control Sample Data'!C14,35),""))</f>
        <v/>
      </c>
      <c r="P15" s="13" t="str">
        <f>IF('Control Sample Data'!D14="","",IF(SUM('Control Sample Data'!D$3:D$98)&gt;10,IF(AND(ISNUMBER('Control Sample Data'!D14),'Control Sample Data'!D14&lt;35,'Control Sample Data'!D14&gt;0),'Control Sample Data'!D14,35),""))</f>
        <v/>
      </c>
      <c r="Q15" s="13" t="str">
        <f>IF('Control Sample Data'!E14="","",IF(SUM('Control Sample Data'!E$3:E$98)&gt;10,IF(AND(ISNUMBER('Control Sample Data'!E14),'Control Sample Data'!E14&lt;35,'Control Sample Data'!E14&gt;0),'Control Sample Data'!E14,35),""))</f>
        <v/>
      </c>
      <c r="R15" s="13" t="str">
        <f>IF('Control Sample Data'!F14="","",IF(SUM('Control Sample Data'!F$3:F$98)&gt;10,IF(AND(ISNUMBER('Control Sample Data'!F14),'Control Sample Data'!F14&lt;35,'Control Sample Data'!F14&gt;0),'Control Sample Data'!F14,35),""))</f>
        <v/>
      </c>
      <c r="S15" s="13" t="str">
        <f>IF('Control Sample Data'!G14="","",IF(SUM('Control Sample Data'!G$3:G$98)&gt;10,IF(AND(ISNUMBER('Control Sample Data'!G14),'Control Sample Data'!G14&lt;35,'Control Sample Data'!G14&gt;0),'Control Sample Data'!G14,35),""))</f>
        <v/>
      </c>
      <c r="T15" s="13" t="str">
        <f>IF('Control Sample Data'!H14="","",IF(SUM('Control Sample Data'!H$3:H$98)&gt;10,IF(AND(ISNUMBER('Control Sample Data'!H14),'Control Sample Data'!H14&lt;35,'Control Sample Data'!H14&gt;0),'Control Sample Data'!H14,35),""))</f>
        <v/>
      </c>
      <c r="U15" s="13" t="str">
        <f>IF('Control Sample Data'!I14="","",IF(SUM('Control Sample Data'!I$3:I$98)&gt;10,IF(AND(ISNUMBER('Control Sample Data'!I14),'Control Sample Data'!I14&lt;35,'Control Sample Data'!I14&gt;0),'Control Sample Data'!I14,35),""))</f>
        <v/>
      </c>
      <c r="V15" s="13" t="str">
        <f>IF('Control Sample Data'!J14="","",IF(SUM('Control Sample Data'!J$3:J$98)&gt;10,IF(AND(ISNUMBER('Control Sample Data'!J14),'Control Sample Data'!J14&lt;35,'Control Sample Data'!J14&gt;0),'Control Sample Data'!J14,35),""))</f>
        <v/>
      </c>
      <c r="W15" s="13" t="str">
        <f>IF('Control Sample Data'!K14="","",IF(SUM('Control Sample Data'!K$3:K$98)&gt;10,IF(AND(ISNUMBER('Control Sample Data'!K14),'Control Sample Data'!K14&lt;35,'Control Sample Data'!K14&gt;0),'Control Sample Data'!K14,35),""))</f>
        <v/>
      </c>
      <c r="X15" s="13" t="str">
        <f>IF('Control Sample Data'!L14="","",IF(SUM('Control Sample Data'!L$3:L$98)&gt;10,IF(AND(ISNUMBER('Control Sample Data'!L14),'Control Sample Data'!L14&lt;35,'Control Sample Data'!L14&gt;0),'Control Sample Data'!L14,35),""))</f>
        <v/>
      </c>
      <c r="Y15" s="23" t="str">
        <f>IF(ISERROR(VLOOKUP('Choose Housekeeping Genes'!$A14,Calculations!$A$4:$L$99,3,0)),"",VLOOKUP('Choose Housekeeping Genes'!$A14,Calculations!$A$4:$L$99,3,0))</f>
        <v/>
      </c>
      <c r="Z15" s="24" t="str">
        <f>IF(ISERROR(VLOOKUP('Choose Housekeeping Genes'!$A14,Calculations!$A$4:$L$99,4,0)),"",VLOOKUP('Choose Housekeeping Genes'!$A14,Calculations!$A$4:$L$99,4,0))</f>
        <v/>
      </c>
      <c r="AA15" s="24" t="str">
        <f>IF(ISERROR(VLOOKUP('Choose Housekeeping Genes'!$A14,Calculations!$A$4:$L$99,5,0)),"",VLOOKUP('Choose Housekeeping Genes'!$A14,Calculations!$A$4:$L$99,5,0))</f>
        <v/>
      </c>
      <c r="AB15" s="24" t="str">
        <f>IF(ISERROR(VLOOKUP('Choose Housekeeping Genes'!$A14,Calculations!$A$4:$L$99,6,0)),"",VLOOKUP('Choose Housekeeping Genes'!$A14,Calculations!$A$4:$L$99,6,0))</f>
        <v/>
      </c>
      <c r="AC15" s="24" t="str">
        <f>IF(ISERROR(VLOOKUP('Choose Housekeeping Genes'!$A14,Calculations!$A$4:$L$99,7,0)),"",VLOOKUP('Choose Housekeeping Genes'!$A14,Calculations!$A$4:$L$99,7,0))</f>
        <v/>
      </c>
      <c r="AD15" s="24" t="str">
        <f>IF(ISERROR(VLOOKUP('Choose Housekeeping Genes'!$A14,Calculations!$A$4:$L$99,8,0)),"",VLOOKUP('Choose Housekeeping Genes'!$A14,Calculations!$A$4:$L$99,8,0))</f>
        <v/>
      </c>
      <c r="AE15" s="24" t="str">
        <f>IF(ISERROR(VLOOKUP('Choose Housekeeping Genes'!$A14,Calculations!$A$4:$L$99,9,0)),"",VLOOKUP('Choose Housekeeping Genes'!$A14,Calculations!$A$4:$L$99,9,0))</f>
        <v/>
      </c>
      <c r="AF15" s="24" t="str">
        <f>IF(ISERROR(VLOOKUP('Choose Housekeeping Genes'!$A14,Calculations!$A$4:$L$99,10,0)),"",VLOOKUP('Choose Housekeeping Genes'!$A14,Calculations!$A$4:$L$99,10,0))</f>
        <v/>
      </c>
      <c r="AG15" s="24" t="str">
        <f>IF(ISERROR(VLOOKUP('Choose Housekeeping Genes'!$A14,Calculations!$A$4:$L$99,11,0)),"",VLOOKUP('Choose Housekeeping Genes'!$A14,Calculations!$A$4:$L$99,11,0))</f>
        <v/>
      </c>
      <c r="AH15" s="36" t="str">
        <f>IF(ISERROR(VLOOKUP('Choose Housekeeping Genes'!$A14,Calculations!$A$4:$M$99,12,0)),"",VLOOKUP('Choose Housekeeping Genes'!$A14,Calculations!$A$4:$M$99,12,0))</f>
        <v/>
      </c>
      <c r="AI15" s="23" t="str">
        <f>IF(ISERROR(VLOOKUP('Choose Housekeeping Genes'!$A14,Calculations!$A$4:$AA$99,15,0)),"",VLOOKUP('Choose Housekeeping Genes'!$A14,Calculations!$A$4:$AA$99,15,0))</f>
        <v/>
      </c>
      <c r="AJ15" s="24" t="str">
        <f>IF(ISERROR(VLOOKUP('Choose Housekeeping Genes'!$A14,Calculations!$A$4:$AA$99,16,0)),"",VLOOKUP('Choose Housekeeping Genes'!$A14,Calculations!$A$4:$AA$99,16,0))</f>
        <v/>
      </c>
      <c r="AK15" s="24" t="str">
        <f>IF(ISERROR(VLOOKUP('Choose Housekeeping Genes'!$A14,Calculations!$A$4:$AA$99,17,0)),"",VLOOKUP('Choose Housekeeping Genes'!$A14,Calculations!$A$4:$AA$99,17,0))</f>
        <v/>
      </c>
      <c r="AL15" s="24" t="str">
        <f>IF(ISERROR(VLOOKUP('Choose Housekeeping Genes'!$A14,Calculations!$A$4:$AA$99,18,0)),"",VLOOKUP('Choose Housekeeping Genes'!$A14,Calculations!$A$4:$AA$99,18,0))</f>
        <v/>
      </c>
      <c r="AM15" s="24" t="str">
        <f>IF(ISERROR(VLOOKUP('Choose Housekeeping Genes'!$A14,Calculations!$A$4:$AA$99,19,0)),"",VLOOKUP('Choose Housekeeping Genes'!$A14,Calculations!$A$4:$AA$99,19,0))</f>
        <v/>
      </c>
      <c r="AN15" s="24" t="str">
        <f>IF(ISERROR(VLOOKUP('Choose Housekeeping Genes'!$A14,Calculations!$A$4:$AA$99,20,0)),"",VLOOKUP('Choose Housekeeping Genes'!$A14,Calculations!$A$4:$AA$99,20,0))</f>
        <v/>
      </c>
      <c r="AO15" s="24" t="str">
        <f>IF(ISERROR(VLOOKUP('Choose Housekeeping Genes'!$A14,Calculations!$A$4:$AA$99,21,0)),"",VLOOKUP('Choose Housekeeping Genes'!$A14,Calculations!$A$4:$AA$99,21,0))</f>
        <v/>
      </c>
      <c r="AP15" s="24" t="str">
        <f>IF(ISERROR(VLOOKUP('Choose Housekeeping Genes'!$A14,Calculations!$A$4:$AA$99,22,0)),"",VLOOKUP('Choose Housekeeping Genes'!$A14,Calculations!$A$4:$AA$99,22,0))</f>
        <v/>
      </c>
      <c r="AQ15" s="24" t="str">
        <f>IF(ISERROR(VLOOKUP('Choose Housekeeping Genes'!$A14,Calculations!$A$4:$AA$99,23,0)),"",VLOOKUP('Choose Housekeeping Genes'!$A14,Calculations!$A$4:$AA$99,23,0))</f>
        <v/>
      </c>
      <c r="AR15" s="36" t="str">
        <f>IF(ISERROR(VLOOKUP('Choose Housekeeping Genes'!$A14,Calculations!$A$4:$AA$99,24,0)),"",VLOOKUP('Choose Housekeeping Genes'!$A14,Calculations!$A$4:$AA$99,24,0))</f>
        <v/>
      </c>
      <c r="AS15" s="42" t="str">
        <f t="shared" si="20"/>
        <v>hsa-miR-126-3p</v>
      </c>
      <c r="AT15" s="43" t="s">
        <v>51</v>
      </c>
      <c r="AU15" s="13" t="str">
        <f t="shared" si="21"/>
        <v/>
      </c>
      <c r="AV15" s="13" t="str">
        <f t="shared" si="0"/>
        <v/>
      </c>
      <c r="AW15" s="13" t="str">
        <f t="shared" si="1"/>
        <v/>
      </c>
      <c r="AX15" s="13" t="str">
        <f t="shared" si="2"/>
        <v/>
      </c>
      <c r="AY15" s="13" t="str">
        <f t="shared" si="3"/>
        <v/>
      </c>
      <c r="AZ15" s="13" t="str">
        <f t="shared" si="4"/>
        <v/>
      </c>
      <c r="BA15" s="13" t="str">
        <f t="shared" si="5"/>
        <v/>
      </c>
      <c r="BB15" s="13" t="str">
        <f t="shared" si="6"/>
        <v/>
      </c>
      <c r="BC15" s="13" t="str">
        <f t="shared" si="7"/>
        <v/>
      </c>
      <c r="BD15" s="13" t="str">
        <f t="shared" si="8"/>
        <v/>
      </c>
      <c r="BE15" s="13" t="str">
        <f t="shared" si="9"/>
        <v/>
      </c>
      <c r="BF15" s="13" t="str">
        <f t="shared" si="10"/>
        <v/>
      </c>
      <c r="BG15" s="13" t="str">
        <f t="shared" si="11"/>
        <v/>
      </c>
      <c r="BH15" s="13" t="str">
        <f t="shared" si="12"/>
        <v/>
      </c>
      <c r="BI15" s="13" t="str">
        <f t="shared" si="13"/>
        <v/>
      </c>
      <c r="BJ15" s="13" t="str">
        <f t="shared" si="14"/>
        <v/>
      </c>
      <c r="BK15" s="13" t="str">
        <f t="shared" si="15"/>
        <v/>
      </c>
      <c r="BL15" s="13" t="str">
        <f t="shared" si="16"/>
        <v/>
      </c>
      <c r="BM15" s="13" t="str">
        <f t="shared" si="17"/>
        <v/>
      </c>
      <c r="BN15" s="13" t="str">
        <f t="shared" si="18"/>
        <v/>
      </c>
      <c r="BO15" s="45" t="str">
        <f t="shared" si="22"/>
        <v>N/A</v>
      </c>
      <c r="BP15" s="45" t="str">
        <f t="shared" si="23"/>
        <v>N/A</v>
      </c>
      <c r="BQ15" s="42" t="str">
        <f t="shared" si="24"/>
        <v>hsa-miR-126-3p</v>
      </c>
      <c r="BR15" s="43" t="s">
        <v>51</v>
      </c>
      <c r="BS15" s="46" t="str">
        <f t="shared" si="25"/>
        <v/>
      </c>
      <c r="BT15" s="46" t="str">
        <f t="shared" si="26"/>
        <v/>
      </c>
      <c r="BU15" s="46" t="str">
        <f t="shared" si="27"/>
        <v/>
      </c>
      <c r="BV15" s="46" t="str">
        <f t="shared" si="28"/>
        <v/>
      </c>
      <c r="BW15" s="46" t="str">
        <f t="shared" si="29"/>
        <v/>
      </c>
      <c r="BX15" s="46" t="str">
        <f t="shared" si="30"/>
        <v/>
      </c>
      <c r="BY15" s="46" t="str">
        <f t="shared" si="31"/>
        <v/>
      </c>
      <c r="BZ15" s="46" t="str">
        <f t="shared" si="32"/>
        <v/>
      </c>
      <c r="CA15" s="46" t="str">
        <f t="shared" si="33"/>
        <v/>
      </c>
      <c r="CB15" s="46" t="str">
        <f t="shared" si="34"/>
        <v/>
      </c>
      <c r="CC15" s="46" t="str">
        <f t="shared" si="35"/>
        <v/>
      </c>
      <c r="CD15" s="46" t="str">
        <f t="shared" si="36"/>
        <v/>
      </c>
      <c r="CE15" s="46" t="str">
        <f t="shared" si="37"/>
        <v/>
      </c>
      <c r="CF15" s="46" t="str">
        <f t="shared" si="38"/>
        <v/>
      </c>
      <c r="CG15" s="46" t="str">
        <f t="shared" si="39"/>
        <v/>
      </c>
      <c r="CH15" s="46" t="str">
        <f t="shared" si="40"/>
        <v/>
      </c>
      <c r="CI15" s="46" t="str">
        <f t="shared" si="41"/>
        <v/>
      </c>
      <c r="CJ15" s="46" t="str">
        <f t="shared" si="42"/>
        <v/>
      </c>
      <c r="CK15" s="46" t="str">
        <f t="shared" si="43"/>
        <v/>
      </c>
      <c r="CL15" s="46" t="str">
        <f t="shared" si="44"/>
        <v/>
      </c>
    </row>
    <row r="16" spans="1:90">
      <c r="A16" s="12" t="str">
        <f>'Gene Table'!D15</f>
        <v>hsa-miR-132-3p</v>
      </c>
      <c r="B16" s="12" t="s">
        <v>55</v>
      </c>
      <c r="C16" s="13" t="str">
        <f>IF('Test Sample Data'!C15="","",IF(SUM('Test Sample Data'!C$3:C$98)&gt;10,IF(AND(ISNUMBER('Test Sample Data'!C15),'Test Sample Data'!C15&lt;35,'Test Sample Data'!C15&gt;0),'Test Sample Data'!C15,35),""))</f>
        <v/>
      </c>
      <c r="D16" s="13" t="str">
        <f>IF('Test Sample Data'!D15="","",IF(SUM('Test Sample Data'!D$3:D$98)&gt;10,IF(AND(ISNUMBER('Test Sample Data'!D15),'Test Sample Data'!D15&lt;35,'Test Sample Data'!D15&gt;0),'Test Sample Data'!D15,35),""))</f>
        <v/>
      </c>
      <c r="E16" s="13" t="str">
        <f>IF('Test Sample Data'!E15="","",IF(SUM('Test Sample Data'!E$3:E$98)&gt;10,IF(AND(ISNUMBER('Test Sample Data'!E15),'Test Sample Data'!E15&lt;35,'Test Sample Data'!E15&gt;0),'Test Sample Data'!E15,35),""))</f>
        <v/>
      </c>
      <c r="F16" s="13" t="str">
        <f>IF('Test Sample Data'!F15="","",IF(SUM('Test Sample Data'!F$3:F$98)&gt;10,IF(AND(ISNUMBER('Test Sample Data'!F15),'Test Sample Data'!F15&lt;35,'Test Sample Data'!F15&gt;0),'Test Sample Data'!F15,35),""))</f>
        <v/>
      </c>
      <c r="G16" s="13" t="str">
        <f>IF('Test Sample Data'!G15="","",IF(SUM('Test Sample Data'!G$3:G$98)&gt;10,IF(AND(ISNUMBER('Test Sample Data'!G15),'Test Sample Data'!G15&lt;35,'Test Sample Data'!G15&gt;0),'Test Sample Data'!G15,35),""))</f>
        <v/>
      </c>
      <c r="H16" s="13" t="str">
        <f>IF('Test Sample Data'!H15="","",IF(SUM('Test Sample Data'!H$3:H$98)&gt;10,IF(AND(ISNUMBER('Test Sample Data'!H15),'Test Sample Data'!H15&lt;35,'Test Sample Data'!H15&gt;0),'Test Sample Data'!H15,35),""))</f>
        <v/>
      </c>
      <c r="I16" s="13" t="str">
        <f>IF('Test Sample Data'!I15="","",IF(SUM('Test Sample Data'!I$3:I$98)&gt;10,IF(AND(ISNUMBER('Test Sample Data'!I15),'Test Sample Data'!I15&lt;35,'Test Sample Data'!I15&gt;0),'Test Sample Data'!I15,35),""))</f>
        <v/>
      </c>
      <c r="J16" s="13" t="str">
        <f>IF('Test Sample Data'!J15="","",IF(SUM('Test Sample Data'!J$3:J$98)&gt;10,IF(AND(ISNUMBER('Test Sample Data'!J15),'Test Sample Data'!J15&lt;35,'Test Sample Data'!J15&gt;0),'Test Sample Data'!J15,35),""))</f>
        <v/>
      </c>
      <c r="K16" s="13" t="str">
        <f>IF('Test Sample Data'!K15="","",IF(SUM('Test Sample Data'!K$3:K$98)&gt;10,IF(AND(ISNUMBER('Test Sample Data'!K15),'Test Sample Data'!K15&lt;35,'Test Sample Data'!K15&gt;0),'Test Sample Data'!K15,35),""))</f>
        <v/>
      </c>
      <c r="L16" s="13" t="str">
        <f>IF('Test Sample Data'!L15="","",IF(SUM('Test Sample Data'!L$3:L$98)&gt;10,IF(AND(ISNUMBER('Test Sample Data'!L15),'Test Sample Data'!L15&lt;35,'Test Sample Data'!L15&gt;0),'Test Sample Data'!L15,35),""))</f>
        <v/>
      </c>
      <c r="M16" s="13" t="str">
        <f>'Gene Table'!D15</f>
        <v>hsa-miR-132-3p</v>
      </c>
      <c r="N16" s="13" t="s">
        <v>55</v>
      </c>
      <c r="O16" s="13" t="str">
        <f>IF('Control Sample Data'!C15="","",IF(SUM('Control Sample Data'!C$3:C$98)&gt;10,IF(AND(ISNUMBER('Control Sample Data'!C15),'Control Sample Data'!C15&lt;35,'Control Sample Data'!C15&gt;0),'Control Sample Data'!C15,35),""))</f>
        <v/>
      </c>
      <c r="P16" s="13" t="str">
        <f>IF('Control Sample Data'!D15="","",IF(SUM('Control Sample Data'!D$3:D$98)&gt;10,IF(AND(ISNUMBER('Control Sample Data'!D15),'Control Sample Data'!D15&lt;35,'Control Sample Data'!D15&gt;0),'Control Sample Data'!D15,35),""))</f>
        <v/>
      </c>
      <c r="Q16" s="13" t="str">
        <f>IF('Control Sample Data'!E15="","",IF(SUM('Control Sample Data'!E$3:E$98)&gt;10,IF(AND(ISNUMBER('Control Sample Data'!E15),'Control Sample Data'!E15&lt;35,'Control Sample Data'!E15&gt;0),'Control Sample Data'!E15,35),""))</f>
        <v/>
      </c>
      <c r="R16" s="13" t="str">
        <f>IF('Control Sample Data'!F15="","",IF(SUM('Control Sample Data'!F$3:F$98)&gt;10,IF(AND(ISNUMBER('Control Sample Data'!F15),'Control Sample Data'!F15&lt;35,'Control Sample Data'!F15&gt;0),'Control Sample Data'!F15,35),""))</f>
        <v/>
      </c>
      <c r="S16" s="13" t="str">
        <f>IF('Control Sample Data'!G15="","",IF(SUM('Control Sample Data'!G$3:G$98)&gt;10,IF(AND(ISNUMBER('Control Sample Data'!G15),'Control Sample Data'!G15&lt;35,'Control Sample Data'!G15&gt;0),'Control Sample Data'!G15,35),""))</f>
        <v/>
      </c>
      <c r="T16" s="13" t="str">
        <f>IF('Control Sample Data'!H15="","",IF(SUM('Control Sample Data'!H$3:H$98)&gt;10,IF(AND(ISNUMBER('Control Sample Data'!H15),'Control Sample Data'!H15&lt;35,'Control Sample Data'!H15&gt;0),'Control Sample Data'!H15,35),""))</f>
        <v/>
      </c>
      <c r="U16" s="13" t="str">
        <f>IF('Control Sample Data'!I15="","",IF(SUM('Control Sample Data'!I$3:I$98)&gt;10,IF(AND(ISNUMBER('Control Sample Data'!I15),'Control Sample Data'!I15&lt;35,'Control Sample Data'!I15&gt;0),'Control Sample Data'!I15,35),""))</f>
        <v/>
      </c>
      <c r="V16" s="13" t="str">
        <f>IF('Control Sample Data'!J15="","",IF(SUM('Control Sample Data'!J$3:J$98)&gt;10,IF(AND(ISNUMBER('Control Sample Data'!J15),'Control Sample Data'!J15&lt;35,'Control Sample Data'!J15&gt;0),'Control Sample Data'!J15,35),""))</f>
        <v/>
      </c>
      <c r="W16" s="13" t="str">
        <f>IF('Control Sample Data'!K15="","",IF(SUM('Control Sample Data'!K$3:K$98)&gt;10,IF(AND(ISNUMBER('Control Sample Data'!K15),'Control Sample Data'!K15&lt;35,'Control Sample Data'!K15&gt;0),'Control Sample Data'!K15,35),""))</f>
        <v/>
      </c>
      <c r="X16" s="13" t="str">
        <f>IF('Control Sample Data'!L15="","",IF(SUM('Control Sample Data'!L$3:L$98)&gt;10,IF(AND(ISNUMBER('Control Sample Data'!L15),'Control Sample Data'!L15&lt;35,'Control Sample Data'!L15&gt;0),'Control Sample Data'!L15,35),""))</f>
        <v/>
      </c>
      <c r="Y16" s="23" t="str">
        <f>IF(ISERROR(VLOOKUP('Choose Housekeeping Genes'!$A15,Calculations!$A$4:$L$99,3,0)),"",VLOOKUP('Choose Housekeeping Genes'!$A15,Calculations!$A$4:$L$99,3,0))</f>
        <v/>
      </c>
      <c r="Z16" s="24" t="str">
        <f>IF(ISERROR(VLOOKUP('Choose Housekeeping Genes'!$A15,Calculations!$A$4:$L$99,4,0)),"",VLOOKUP('Choose Housekeeping Genes'!$A15,Calculations!$A$4:$L$99,4,0))</f>
        <v/>
      </c>
      <c r="AA16" s="24" t="str">
        <f>IF(ISERROR(VLOOKUP('Choose Housekeeping Genes'!$A15,Calculations!$A$4:$L$99,5,0)),"",VLOOKUP('Choose Housekeeping Genes'!$A15,Calculations!$A$4:$L$99,5,0))</f>
        <v/>
      </c>
      <c r="AB16" s="24" t="str">
        <f>IF(ISERROR(VLOOKUP('Choose Housekeeping Genes'!$A15,Calculations!$A$4:$L$99,6,0)),"",VLOOKUP('Choose Housekeeping Genes'!$A15,Calculations!$A$4:$L$99,6,0))</f>
        <v/>
      </c>
      <c r="AC16" s="24" t="str">
        <f>IF(ISERROR(VLOOKUP('Choose Housekeeping Genes'!$A15,Calculations!$A$4:$L$99,7,0)),"",VLOOKUP('Choose Housekeeping Genes'!$A15,Calculations!$A$4:$L$99,7,0))</f>
        <v/>
      </c>
      <c r="AD16" s="24" t="str">
        <f>IF(ISERROR(VLOOKUP('Choose Housekeeping Genes'!$A15,Calculations!$A$4:$L$99,8,0)),"",VLOOKUP('Choose Housekeeping Genes'!$A15,Calculations!$A$4:$L$99,8,0))</f>
        <v/>
      </c>
      <c r="AE16" s="24" t="str">
        <f>IF(ISERROR(VLOOKUP('Choose Housekeeping Genes'!$A15,Calculations!$A$4:$L$99,9,0)),"",VLOOKUP('Choose Housekeeping Genes'!$A15,Calculations!$A$4:$L$99,9,0))</f>
        <v/>
      </c>
      <c r="AF16" s="24" t="str">
        <f>IF(ISERROR(VLOOKUP('Choose Housekeeping Genes'!$A15,Calculations!$A$4:$L$99,10,0)),"",VLOOKUP('Choose Housekeeping Genes'!$A15,Calculations!$A$4:$L$99,10,0))</f>
        <v/>
      </c>
      <c r="AG16" s="24" t="str">
        <f>IF(ISERROR(VLOOKUP('Choose Housekeeping Genes'!$A15,Calculations!$A$4:$L$99,11,0)),"",VLOOKUP('Choose Housekeeping Genes'!$A15,Calculations!$A$4:$L$99,11,0))</f>
        <v/>
      </c>
      <c r="AH16" s="36" t="str">
        <f>IF(ISERROR(VLOOKUP('Choose Housekeeping Genes'!$A15,Calculations!$A$4:$M$99,12,0)),"",VLOOKUP('Choose Housekeeping Genes'!$A15,Calculations!$A$4:$M$99,12,0))</f>
        <v/>
      </c>
      <c r="AI16" s="23" t="str">
        <f>IF(ISERROR(VLOOKUP('Choose Housekeeping Genes'!$A15,Calculations!$A$4:$AA$99,15,0)),"",VLOOKUP('Choose Housekeeping Genes'!$A15,Calculations!$A$4:$AA$99,15,0))</f>
        <v/>
      </c>
      <c r="AJ16" s="24" t="str">
        <f>IF(ISERROR(VLOOKUP('Choose Housekeeping Genes'!$A15,Calculations!$A$4:$AA$99,16,0)),"",VLOOKUP('Choose Housekeeping Genes'!$A15,Calculations!$A$4:$AA$99,16,0))</f>
        <v/>
      </c>
      <c r="AK16" s="24" t="str">
        <f>IF(ISERROR(VLOOKUP('Choose Housekeeping Genes'!$A15,Calculations!$A$4:$AA$99,17,0)),"",VLOOKUP('Choose Housekeeping Genes'!$A15,Calculations!$A$4:$AA$99,17,0))</f>
        <v/>
      </c>
      <c r="AL16" s="24" t="str">
        <f>IF(ISERROR(VLOOKUP('Choose Housekeeping Genes'!$A15,Calculations!$A$4:$AA$99,18,0)),"",VLOOKUP('Choose Housekeeping Genes'!$A15,Calculations!$A$4:$AA$99,18,0))</f>
        <v/>
      </c>
      <c r="AM16" s="24" t="str">
        <f>IF(ISERROR(VLOOKUP('Choose Housekeeping Genes'!$A15,Calculations!$A$4:$AA$99,19,0)),"",VLOOKUP('Choose Housekeeping Genes'!$A15,Calculations!$A$4:$AA$99,19,0))</f>
        <v/>
      </c>
      <c r="AN16" s="24" t="str">
        <f>IF(ISERROR(VLOOKUP('Choose Housekeeping Genes'!$A15,Calculations!$A$4:$AA$99,20,0)),"",VLOOKUP('Choose Housekeeping Genes'!$A15,Calculations!$A$4:$AA$99,20,0))</f>
        <v/>
      </c>
      <c r="AO16" s="24" t="str">
        <f>IF(ISERROR(VLOOKUP('Choose Housekeeping Genes'!$A15,Calculations!$A$4:$AA$99,21,0)),"",VLOOKUP('Choose Housekeeping Genes'!$A15,Calculations!$A$4:$AA$99,21,0))</f>
        <v/>
      </c>
      <c r="AP16" s="24" t="str">
        <f>IF(ISERROR(VLOOKUP('Choose Housekeeping Genes'!$A15,Calculations!$A$4:$AA$99,22,0)),"",VLOOKUP('Choose Housekeeping Genes'!$A15,Calculations!$A$4:$AA$99,22,0))</f>
        <v/>
      </c>
      <c r="AQ16" s="24" t="str">
        <f>IF(ISERROR(VLOOKUP('Choose Housekeeping Genes'!$A15,Calculations!$A$4:$AA$99,23,0)),"",VLOOKUP('Choose Housekeeping Genes'!$A15,Calculations!$A$4:$AA$99,23,0))</f>
        <v/>
      </c>
      <c r="AR16" s="36" t="str">
        <f>IF(ISERROR(VLOOKUP('Choose Housekeeping Genes'!$A15,Calculations!$A$4:$AA$99,24,0)),"",VLOOKUP('Choose Housekeeping Genes'!$A15,Calculations!$A$4:$AA$99,24,0))</f>
        <v/>
      </c>
      <c r="AS16" s="42" t="str">
        <f t="shared" si="20"/>
        <v>hsa-miR-132-3p</v>
      </c>
      <c r="AT16" s="43" t="s">
        <v>55</v>
      </c>
      <c r="AU16" s="13" t="str">
        <f t="shared" si="21"/>
        <v/>
      </c>
      <c r="AV16" s="13" t="str">
        <f t="shared" si="0"/>
        <v/>
      </c>
      <c r="AW16" s="13" t="str">
        <f t="shared" si="1"/>
        <v/>
      </c>
      <c r="AX16" s="13" t="str">
        <f t="shared" si="2"/>
        <v/>
      </c>
      <c r="AY16" s="13" t="str">
        <f t="shared" si="3"/>
        <v/>
      </c>
      <c r="AZ16" s="13" t="str">
        <f t="shared" si="4"/>
        <v/>
      </c>
      <c r="BA16" s="13" t="str">
        <f t="shared" si="5"/>
        <v/>
      </c>
      <c r="BB16" s="13" t="str">
        <f t="shared" si="6"/>
        <v/>
      </c>
      <c r="BC16" s="13" t="str">
        <f t="shared" si="7"/>
        <v/>
      </c>
      <c r="BD16" s="13" t="str">
        <f t="shared" si="8"/>
        <v/>
      </c>
      <c r="BE16" s="13" t="str">
        <f t="shared" si="9"/>
        <v/>
      </c>
      <c r="BF16" s="13" t="str">
        <f t="shared" si="10"/>
        <v/>
      </c>
      <c r="BG16" s="13" t="str">
        <f t="shared" si="11"/>
        <v/>
      </c>
      <c r="BH16" s="13" t="str">
        <f t="shared" si="12"/>
        <v/>
      </c>
      <c r="BI16" s="13" t="str">
        <f t="shared" si="13"/>
        <v/>
      </c>
      <c r="BJ16" s="13" t="str">
        <f t="shared" si="14"/>
        <v/>
      </c>
      <c r="BK16" s="13" t="str">
        <f t="shared" si="15"/>
        <v/>
      </c>
      <c r="BL16" s="13" t="str">
        <f t="shared" si="16"/>
        <v/>
      </c>
      <c r="BM16" s="13" t="str">
        <f t="shared" si="17"/>
        <v/>
      </c>
      <c r="BN16" s="13" t="str">
        <f t="shared" si="18"/>
        <v/>
      </c>
      <c r="BO16" s="45" t="str">
        <f t="shared" si="22"/>
        <v>N/A</v>
      </c>
      <c r="BP16" s="45" t="str">
        <f t="shared" si="23"/>
        <v>N/A</v>
      </c>
      <c r="BQ16" s="42" t="str">
        <f t="shared" si="24"/>
        <v>hsa-miR-132-3p</v>
      </c>
      <c r="BR16" s="43" t="s">
        <v>455</v>
      </c>
      <c r="BS16" s="46" t="str">
        <f t="shared" si="25"/>
        <v/>
      </c>
      <c r="BT16" s="46" t="str">
        <f t="shared" si="26"/>
        <v/>
      </c>
      <c r="BU16" s="46" t="str">
        <f t="shared" si="27"/>
        <v/>
      </c>
      <c r="BV16" s="46" t="str">
        <f t="shared" si="28"/>
        <v/>
      </c>
      <c r="BW16" s="46" t="str">
        <f t="shared" si="29"/>
        <v/>
      </c>
      <c r="BX16" s="46" t="str">
        <f t="shared" si="30"/>
        <v/>
      </c>
      <c r="BY16" s="46" t="str">
        <f t="shared" si="31"/>
        <v/>
      </c>
      <c r="BZ16" s="46" t="str">
        <f t="shared" si="32"/>
        <v/>
      </c>
      <c r="CA16" s="46" t="str">
        <f t="shared" si="33"/>
        <v/>
      </c>
      <c r="CB16" s="46" t="str">
        <f t="shared" si="34"/>
        <v/>
      </c>
      <c r="CC16" s="46" t="str">
        <f t="shared" si="35"/>
        <v/>
      </c>
      <c r="CD16" s="46" t="str">
        <f t="shared" si="36"/>
        <v/>
      </c>
      <c r="CE16" s="46" t="str">
        <f t="shared" si="37"/>
        <v/>
      </c>
      <c r="CF16" s="46" t="str">
        <f t="shared" si="38"/>
        <v/>
      </c>
      <c r="CG16" s="46" t="str">
        <f t="shared" si="39"/>
        <v/>
      </c>
      <c r="CH16" s="46" t="str">
        <f t="shared" si="40"/>
        <v/>
      </c>
      <c r="CI16" s="46" t="str">
        <f t="shared" si="41"/>
        <v/>
      </c>
      <c r="CJ16" s="46" t="str">
        <f t="shared" si="42"/>
        <v/>
      </c>
      <c r="CK16" s="46" t="str">
        <f t="shared" si="43"/>
        <v/>
      </c>
      <c r="CL16" s="46" t="str">
        <f t="shared" si="44"/>
        <v/>
      </c>
    </row>
    <row r="17" spans="1:90">
      <c r="A17" s="12" t="str">
        <f>'Gene Table'!D16</f>
        <v>hsa-miR-134</v>
      </c>
      <c r="B17" s="12" t="s">
        <v>59</v>
      </c>
      <c r="C17" s="13" t="str">
        <f>IF('Test Sample Data'!C16="","",IF(SUM('Test Sample Data'!C$3:C$98)&gt;10,IF(AND(ISNUMBER('Test Sample Data'!C16),'Test Sample Data'!C16&lt;35,'Test Sample Data'!C16&gt;0),'Test Sample Data'!C16,35),""))</f>
        <v/>
      </c>
      <c r="D17" s="13" t="str">
        <f>IF('Test Sample Data'!D16="","",IF(SUM('Test Sample Data'!D$3:D$98)&gt;10,IF(AND(ISNUMBER('Test Sample Data'!D16),'Test Sample Data'!D16&lt;35,'Test Sample Data'!D16&gt;0),'Test Sample Data'!D16,35),""))</f>
        <v/>
      </c>
      <c r="E17" s="13" t="str">
        <f>IF('Test Sample Data'!E16="","",IF(SUM('Test Sample Data'!E$3:E$98)&gt;10,IF(AND(ISNUMBER('Test Sample Data'!E16),'Test Sample Data'!E16&lt;35,'Test Sample Data'!E16&gt;0),'Test Sample Data'!E16,35),""))</f>
        <v/>
      </c>
      <c r="F17" s="13" t="str">
        <f>IF('Test Sample Data'!F16="","",IF(SUM('Test Sample Data'!F$3:F$98)&gt;10,IF(AND(ISNUMBER('Test Sample Data'!F16),'Test Sample Data'!F16&lt;35,'Test Sample Data'!F16&gt;0),'Test Sample Data'!F16,35),""))</f>
        <v/>
      </c>
      <c r="G17" s="13" t="str">
        <f>IF('Test Sample Data'!G16="","",IF(SUM('Test Sample Data'!G$3:G$98)&gt;10,IF(AND(ISNUMBER('Test Sample Data'!G16),'Test Sample Data'!G16&lt;35,'Test Sample Data'!G16&gt;0),'Test Sample Data'!G16,35),""))</f>
        <v/>
      </c>
      <c r="H17" s="13" t="str">
        <f>IF('Test Sample Data'!H16="","",IF(SUM('Test Sample Data'!H$3:H$98)&gt;10,IF(AND(ISNUMBER('Test Sample Data'!H16),'Test Sample Data'!H16&lt;35,'Test Sample Data'!H16&gt;0),'Test Sample Data'!H16,35),""))</f>
        <v/>
      </c>
      <c r="I17" s="13" t="str">
        <f>IF('Test Sample Data'!I16="","",IF(SUM('Test Sample Data'!I$3:I$98)&gt;10,IF(AND(ISNUMBER('Test Sample Data'!I16),'Test Sample Data'!I16&lt;35,'Test Sample Data'!I16&gt;0),'Test Sample Data'!I16,35),""))</f>
        <v/>
      </c>
      <c r="J17" s="13" t="str">
        <f>IF('Test Sample Data'!J16="","",IF(SUM('Test Sample Data'!J$3:J$98)&gt;10,IF(AND(ISNUMBER('Test Sample Data'!J16),'Test Sample Data'!J16&lt;35,'Test Sample Data'!J16&gt;0),'Test Sample Data'!J16,35),""))</f>
        <v/>
      </c>
      <c r="K17" s="13" t="str">
        <f>IF('Test Sample Data'!K16="","",IF(SUM('Test Sample Data'!K$3:K$98)&gt;10,IF(AND(ISNUMBER('Test Sample Data'!K16),'Test Sample Data'!K16&lt;35,'Test Sample Data'!K16&gt;0),'Test Sample Data'!K16,35),""))</f>
        <v/>
      </c>
      <c r="L17" s="13" t="str">
        <f>IF('Test Sample Data'!L16="","",IF(SUM('Test Sample Data'!L$3:L$98)&gt;10,IF(AND(ISNUMBER('Test Sample Data'!L16),'Test Sample Data'!L16&lt;35,'Test Sample Data'!L16&gt;0),'Test Sample Data'!L16,35),""))</f>
        <v/>
      </c>
      <c r="M17" s="13" t="str">
        <f>'Gene Table'!D16</f>
        <v>hsa-miR-134</v>
      </c>
      <c r="N17" s="13" t="s">
        <v>59</v>
      </c>
      <c r="O17" s="13" t="str">
        <f>IF('Control Sample Data'!C16="","",IF(SUM('Control Sample Data'!C$3:C$98)&gt;10,IF(AND(ISNUMBER('Control Sample Data'!C16),'Control Sample Data'!C16&lt;35,'Control Sample Data'!C16&gt;0),'Control Sample Data'!C16,35),""))</f>
        <v/>
      </c>
      <c r="P17" s="13" t="str">
        <f>IF('Control Sample Data'!D16="","",IF(SUM('Control Sample Data'!D$3:D$98)&gt;10,IF(AND(ISNUMBER('Control Sample Data'!D16),'Control Sample Data'!D16&lt;35,'Control Sample Data'!D16&gt;0),'Control Sample Data'!D16,35),""))</f>
        <v/>
      </c>
      <c r="Q17" s="13" t="str">
        <f>IF('Control Sample Data'!E16="","",IF(SUM('Control Sample Data'!E$3:E$98)&gt;10,IF(AND(ISNUMBER('Control Sample Data'!E16),'Control Sample Data'!E16&lt;35,'Control Sample Data'!E16&gt;0),'Control Sample Data'!E16,35),""))</f>
        <v/>
      </c>
      <c r="R17" s="13" t="str">
        <f>IF('Control Sample Data'!F16="","",IF(SUM('Control Sample Data'!F$3:F$98)&gt;10,IF(AND(ISNUMBER('Control Sample Data'!F16),'Control Sample Data'!F16&lt;35,'Control Sample Data'!F16&gt;0),'Control Sample Data'!F16,35),""))</f>
        <v/>
      </c>
      <c r="S17" s="13" t="str">
        <f>IF('Control Sample Data'!G16="","",IF(SUM('Control Sample Data'!G$3:G$98)&gt;10,IF(AND(ISNUMBER('Control Sample Data'!G16),'Control Sample Data'!G16&lt;35,'Control Sample Data'!G16&gt;0),'Control Sample Data'!G16,35),""))</f>
        <v/>
      </c>
      <c r="T17" s="13" t="str">
        <f>IF('Control Sample Data'!H16="","",IF(SUM('Control Sample Data'!H$3:H$98)&gt;10,IF(AND(ISNUMBER('Control Sample Data'!H16),'Control Sample Data'!H16&lt;35,'Control Sample Data'!H16&gt;0),'Control Sample Data'!H16,35),""))</f>
        <v/>
      </c>
      <c r="U17" s="13" t="str">
        <f>IF('Control Sample Data'!I16="","",IF(SUM('Control Sample Data'!I$3:I$98)&gt;10,IF(AND(ISNUMBER('Control Sample Data'!I16),'Control Sample Data'!I16&lt;35,'Control Sample Data'!I16&gt;0),'Control Sample Data'!I16,35),""))</f>
        <v/>
      </c>
      <c r="V17" s="13" t="str">
        <f>IF('Control Sample Data'!J16="","",IF(SUM('Control Sample Data'!J$3:J$98)&gt;10,IF(AND(ISNUMBER('Control Sample Data'!J16),'Control Sample Data'!J16&lt;35,'Control Sample Data'!J16&gt;0),'Control Sample Data'!J16,35),""))</f>
        <v/>
      </c>
      <c r="W17" s="13" t="str">
        <f>IF('Control Sample Data'!K16="","",IF(SUM('Control Sample Data'!K$3:K$98)&gt;10,IF(AND(ISNUMBER('Control Sample Data'!K16),'Control Sample Data'!K16&lt;35,'Control Sample Data'!K16&gt;0),'Control Sample Data'!K16,35),""))</f>
        <v/>
      </c>
      <c r="X17" s="13" t="str">
        <f>IF('Control Sample Data'!L16="","",IF(SUM('Control Sample Data'!L$3:L$98)&gt;10,IF(AND(ISNUMBER('Control Sample Data'!L16),'Control Sample Data'!L16&lt;35,'Control Sample Data'!L16&gt;0),'Control Sample Data'!L16,35),""))</f>
        <v/>
      </c>
      <c r="Y17" s="23" t="str">
        <f>IF(ISERROR(VLOOKUP('Choose Housekeeping Genes'!$A16,Calculations!$A$4:$L$99,3,0)),"",VLOOKUP('Choose Housekeeping Genes'!$A16,Calculations!$A$4:$L$99,3,0))</f>
        <v/>
      </c>
      <c r="Z17" s="24" t="str">
        <f>IF(ISERROR(VLOOKUP('Choose Housekeeping Genes'!$A16,Calculations!$A$4:$L$99,4,0)),"",VLOOKUP('Choose Housekeeping Genes'!$A16,Calculations!$A$4:$L$99,4,0))</f>
        <v/>
      </c>
      <c r="AA17" s="24" t="str">
        <f>IF(ISERROR(VLOOKUP('Choose Housekeeping Genes'!$A16,Calculations!$A$4:$L$99,5,0)),"",VLOOKUP('Choose Housekeeping Genes'!$A16,Calculations!$A$4:$L$99,5,0))</f>
        <v/>
      </c>
      <c r="AB17" s="24" t="str">
        <f>IF(ISERROR(VLOOKUP('Choose Housekeeping Genes'!$A16,Calculations!$A$4:$L$99,6,0)),"",VLOOKUP('Choose Housekeeping Genes'!$A16,Calculations!$A$4:$L$99,6,0))</f>
        <v/>
      </c>
      <c r="AC17" s="24" t="str">
        <f>IF(ISERROR(VLOOKUP('Choose Housekeeping Genes'!$A16,Calculations!$A$4:$L$99,7,0)),"",VLOOKUP('Choose Housekeeping Genes'!$A16,Calculations!$A$4:$L$99,7,0))</f>
        <v/>
      </c>
      <c r="AD17" s="24" t="str">
        <f>IF(ISERROR(VLOOKUP('Choose Housekeeping Genes'!$A16,Calculations!$A$4:$L$99,8,0)),"",VLOOKUP('Choose Housekeeping Genes'!$A16,Calculations!$A$4:$L$99,8,0))</f>
        <v/>
      </c>
      <c r="AE17" s="24" t="str">
        <f>IF(ISERROR(VLOOKUP('Choose Housekeeping Genes'!$A16,Calculations!$A$4:$L$99,9,0)),"",VLOOKUP('Choose Housekeeping Genes'!$A16,Calculations!$A$4:$L$99,9,0))</f>
        <v/>
      </c>
      <c r="AF17" s="24" t="str">
        <f>IF(ISERROR(VLOOKUP('Choose Housekeeping Genes'!$A16,Calculations!$A$4:$L$99,10,0)),"",VLOOKUP('Choose Housekeeping Genes'!$A16,Calculations!$A$4:$L$99,10,0))</f>
        <v/>
      </c>
      <c r="AG17" s="24" t="str">
        <f>IF(ISERROR(VLOOKUP('Choose Housekeeping Genes'!$A16,Calculations!$A$4:$L$99,11,0)),"",VLOOKUP('Choose Housekeeping Genes'!$A16,Calculations!$A$4:$L$99,11,0))</f>
        <v/>
      </c>
      <c r="AH17" s="36" t="str">
        <f>IF(ISERROR(VLOOKUP('Choose Housekeeping Genes'!$A16,Calculations!$A$4:$M$99,12,0)),"",VLOOKUP('Choose Housekeeping Genes'!$A16,Calculations!$A$4:$M$99,12,0))</f>
        <v/>
      </c>
      <c r="AI17" s="23" t="str">
        <f>IF(ISERROR(VLOOKUP('Choose Housekeeping Genes'!$A16,Calculations!$A$4:$AA$99,15,0)),"",VLOOKUP('Choose Housekeeping Genes'!$A16,Calculations!$A$4:$AA$99,15,0))</f>
        <v/>
      </c>
      <c r="AJ17" s="24" t="str">
        <f>IF(ISERROR(VLOOKUP('Choose Housekeeping Genes'!$A16,Calculations!$A$4:$AA$99,16,0)),"",VLOOKUP('Choose Housekeeping Genes'!$A16,Calculations!$A$4:$AA$99,16,0))</f>
        <v/>
      </c>
      <c r="AK17" s="24" t="str">
        <f>IF(ISERROR(VLOOKUP('Choose Housekeeping Genes'!$A16,Calculations!$A$4:$AA$99,17,0)),"",VLOOKUP('Choose Housekeeping Genes'!$A16,Calculations!$A$4:$AA$99,17,0))</f>
        <v/>
      </c>
      <c r="AL17" s="24" t="str">
        <f>IF(ISERROR(VLOOKUP('Choose Housekeeping Genes'!$A16,Calculations!$A$4:$AA$99,18,0)),"",VLOOKUP('Choose Housekeeping Genes'!$A16,Calculations!$A$4:$AA$99,18,0))</f>
        <v/>
      </c>
      <c r="AM17" s="24" t="str">
        <f>IF(ISERROR(VLOOKUP('Choose Housekeeping Genes'!$A16,Calculations!$A$4:$AA$99,19,0)),"",VLOOKUP('Choose Housekeeping Genes'!$A16,Calculations!$A$4:$AA$99,19,0))</f>
        <v/>
      </c>
      <c r="AN17" s="24" t="str">
        <f>IF(ISERROR(VLOOKUP('Choose Housekeeping Genes'!$A16,Calculations!$A$4:$AA$99,20,0)),"",VLOOKUP('Choose Housekeeping Genes'!$A16,Calculations!$A$4:$AA$99,20,0))</f>
        <v/>
      </c>
      <c r="AO17" s="24" t="str">
        <f>IF(ISERROR(VLOOKUP('Choose Housekeeping Genes'!$A16,Calculations!$A$4:$AA$99,21,0)),"",VLOOKUP('Choose Housekeeping Genes'!$A16,Calculations!$A$4:$AA$99,21,0))</f>
        <v/>
      </c>
      <c r="AP17" s="24" t="str">
        <f>IF(ISERROR(VLOOKUP('Choose Housekeeping Genes'!$A16,Calculations!$A$4:$AA$99,22,0)),"",VLOOKUP('Choose Housekeeping Genes'!$A16,Calculations!$A$4:$AA$99,22,0))</f>
        <v/>
      </c>
      <c r="AQ17" s="24" t="str">
        <f>IF(ISERROR(VLOOKUP('Choose Housekeeping Genes'!$A16,Calculations!$A$4:$AA$99,23,0)),"",VLOOKUP('Choose Housekeeping Genes'!$A16,Calculations!$A$4:$AA$99,23,0))</f>
        <v/>
      </c>
      <c r="AR17" s="36" t="str">
        <f>IF(ISERROR(VLOOKUP('Choose Housekeeping Genes'!$A16,Calculations!$A$4:$AA$99,24,0)),"",VLOOKUP('Choose Housekeeping Genes'!$A16,Calculations!$A$4:$AA$99,24,0))</f>
        <v/>
      </c>
      <c r="AS17" s="42" t="str">
        <f t="shared" si="20"/>
        <v>hsa-miR-134</v>
      </c>
      <c r="AT17" s="43" t="s">
        <v>59</v>
      </c>
      <c r="AU17" s="13" t="str">
        <f t="shared" si="21"/>
        <v/>
      </c>
      <c r="AV17" s="13" t="str">
        <f t="shared" si="0"/>
        <v/>
      </c>
      <c r="AW17" s="13" t="str">
        <f t="shared" si="1"/>
        <v/>
      </c>
      <c r="AX17" s="13" t="str">
        <f t="shared" si="2"/>
        <v/>
      </c>
      <c r="AY17" s="13" t="str">
        <f t="shared" si="3"/>
        <v/>
      </c>
      <c r="AZ17" s="13" t="str">
        <f t="shared" si="4"/>
        <v/>
      </c>
      <c r="BA17" s="13" t="str">
        <f t="shared" si="5"/>
        <v/>
      </c>
      <c r="BB17" s="13" t="str">
        <f t="shared" si="6"/>
        <v/>
      </c>
      <c r="BC17" s="13" t="str">
        <f t="shared" si="7"/>
        <v/>
      </c>
      <c r="BD17" s="13" t="str">
        <f t="shared" si="8"/>
        <v/>
      </c>
      <c r="BE17" s="13" t="str">
        <f t="shared" si="9"/>
        <v/>
      </c>
      <c r="BF17" s="13" t="str">
        <f t="shared" si="10"/>
        <v/>
      </c>
      <c r="BG17" s="13" t="str">
        <f t="shared" si="11"/>
        <v/>
      </c>
      <c r="BH17" s="13" t="str">
        <f t="shared" si="12"/>
        <v/>
      </c>
      <c r="BI17" s="13" t="str">
        <f t="shared" si="13"/>
        <v/>
      </c>
      <c r="BJ17" s="13" t="str">
        <f t="shared" si="14"/>
        <v/>
      </c>
      <c r="BK17" s="13" t="str">
        <f t="shared" si="15"/>
        <v/>
      </c>
      <c r="BL17" s="13" t="str">
        <f t="shared" si="16"/>
        <v/>
      </c>
      <c r="BM17" s="13" t="str">
        <f t="shared" si="17"/>
        <v/>
      </c>
      <c r="BN17" s="13" t="str">
        <f t="shared" si="18"/>
        <v/>
      </c>
      <c r="BO17" s="45" t="str">
        <f t="shared" si="22"/>
        <v>N/A</v>
      </c>
      <c r="BP17" s="45" t="str">
        <f t="shared" si="23"/>
        <v>N/A</v>
      </c>
      <c r="BQ17" s="42" t="str">
        <f t="shared" si="24"/>
        <v>hsa-miR-134</v>
      </c>
      <c r="BR17" s="43" t="s">
        <v>456</v>
      </c>
      <c r="BS17" s="46" t="str">
        <f t="shared" si="25"/>
        <v/>
      </c>
      <c r="BT17" s="46" t="str">
        <f t="shared" si="26"/>
        <v/>
      </c>
      <c r="BU17" s="46" t="str">
        <f t="shared" si="27"/>
        <v/>
      </c>
      <c r="BV17" s="46" t="str">
        <f t="shared" si="28"/>
        <v/>
      </c>
      <c r="BW17" s="46" t="str">
        <f t="shared" si="29"/>
        <v/>
      </c>
      <c r="BX17" s="46" t="str">
        <f t="shared" si="30"/>
        <v/>
      </c>
      <c r="BY17" s="46" t="str">
        <f t="shared" si="31"/>
        <v/>
      </c>
      <c r="BZ17" s="46" t="str">
        <f t="shared" si="32"/>
        <v/>
      </c>
      <c r="CA17" s="46" t="str">
        <f t="shared" si="33"/>
        <v/>
      </c>
      <c r="CB17" s="46" t="str">
        <f t="shared" si="34"/>
        <v/>
      </c>
      <c r="CC17" s="46" t="str">
        <f t="shared" si="35"/>
        <v/>
      </c>
      <c r="CD17" s="46" t="str">
        <f t="shared" si="36"/>
        <v/>
      </c>
      <c r="CE17" s="46" t="str">
        <f t="shared" si="37"/>
        <v/>
      </c>
      <c r="CF17" s="46" t="str">
        <f t="shared" si="38"/>
        <v/>
      </c>
      <c r="CG17" s="46" t="str">
        <f t="shared" si="39"/>
        <v/>
      </c>
      <c r="CH17" s="46" t="str">
        <f t="shared" si="40"/>
        <v/>
      </c>
      <c r="CI17" s="46" t="str">
        <f t="shared" si="41"/>
        <v/>
      </c>
      <c r="CJ17" s="46" t="str">
        <f t="shared" si="42"/>
        <v/>
      </c>
      <c r="CK17" s="46" t="str">
        <f t="shared" si="43"/>
        <v/>
      </c>
      <c r="CL17" s="46" t="str">
        <f t="shared" si="44"/>
        <v/>
      </c>
    </row>
    <row r="18" spans="1:90">
      <c r="A18" s="12" t="str">
        <f>'Gene Table'!D17</f>
        <v>hsa-miR-142-5p</v>
      </c>
      <c r="B18" s="12" t="s">
        <v>63</v>
      </c>
      <c r="C18" s="13" t="str">
        <f>IF('Test Sample Data'!C17="","",IF(SUM('Test Sample Data'!C$3:C$98)&gt;10,IF(AND(ISNUMBER('Test Sample Data'!C17),'Test Sample Data'!C17&lt;35,'Test Sample Data'!C17&gt;0),'Test Sample Data'!C17,35),""))</f>
        <v/>
      </c>
      <c r="D18" s="13" t="str">
        <f>IF('Test Sample Data'!D17="","",IF(SUM('Test Sample Data'!D$3:D$98)&gt;10,IF(AND(ISNUMBER('Test Sample Data'!D17),'Test Sample Data'!D17&lt;35,'Test Sample Data'!D17&gt;0),'Test Sample Data'!D17,35),""))</f>
        <v/>
      </c>
      <c r="E18" s="13" t="str">
        <f>IF('Test Sample Data'!E17="","",IF(SUM('Test Sample Data'!E$3:E$98)&gt;10,IF(AND(ISNUMBER('Test Sample Data'!E17),'Test Sample Data'!E17&lt;35,'Test Sample Data'!E17&gt;0),'Test Sample Data'!E17,35),""))</f>
        <v/>
      </c>
      <c r="F18" s="13" t="str">
        <f>IF('Test Sample Data'!F17="","",IF(SUM('Test Sample Data'!F$3:F$98)&gt;10,IF(AND(ISNUMBER('Test Sample Data'!F17),'Test Sample Data'!F17&lt;35,'Test Sample Data'!F17&gt;0),'Test Sample Data'!F17,35),""))</f>
        <v/>
      </c>
      <c r="G18" s="13" t="str">
        <f>IF('Test Sample Data'!G17="","",IF(SUM('Test Sample Data'!G$3:G$98)&gt;10,IF(AND(ISNUMBER('Test Sample Data'!G17),'Test Sample Data'!G17&lt;35,'Test Sample Data'!G17&gt;0),'Test Sample Data'!G17,35),""))</f>
        <v/>
      </c>
      <c r="H18" s="13" t="str">
        <f>IF('Test Sample Data'!H17="","",IF(SUM('Test Sample Data'!H$3:H$98)&gt;10,IF(AND(ISNUMBER('Test Sample Data'!H17),'Test Sample Data'!H17&lt;35,'Test Sample Data'!H17&gt;0),'Test Sample Data'!H17,35),""))</f>
        <v/>
      </c>
      <c r="I18" s="13" t="str">
        <f>IF('Test Sample Data'!I17="","",IF(SUM('Test Sample Data'!I$3:I$98)&gt;10,IF(AND(ISNUMBER('Test Sample Data'!I17),'Test Sample Data'!I17&lt;35,'Test Sample Data'!I17&gt;0),'Test Sample Data'!I17,35),""))</f>
        <v/>
      </c>
      <c r="J18" s="13" t="str">
        <f>IF('Test Sample Data'!J17="","",IF(SUM('Test Sample Data'!J$3:J$98)&gt;10,IF(AND(ISNUMBER('Test Sample Data'!J17),'Test Sample Data'!J17&lt;35,'Test Sample Data'!J17&gt;0),'Test Sample Data'!J17,35),""))</f>
        <v/>
      </c>
      <c r="K18" s="13" t="str">
        <f>IF('Test Sample Data'!K17="","",IF(SUM('Test Sample Data'!K$3:K$98)&gt;10,IF(AND(ISNUMBER('Test Sample Data'!K17),'Test Sample Data'!K17&lt;35,'Test Sample Data'!K17&gt;0),'Test Sample Data'!K17,35),""))</f>
        <v/>
      </c>
      <c r="L18" s="13" t="str">
        <f>IF('Test Sample Data'!L17="","",IF(SUM('Test Sample Data'!L$3:L$98)&gt;10,IF(AND(ISNUMBER('Test Sample Data'!L17),'Test Sample Data'!L17&lt;35,'Test Sample Data'!L17&gt;0),'Test Sample Data'!L17,35),""))</f>
        <v/>
      </c>
      <c r="M18" s="13" t="str">
        <f>'Gene Table'!D17</f>
        <v>hsa-miR-142-5p</v>
      </c>
      <c r="N18" s="13" t="s">
        <v>63</v>
      </c>
      <c r="O18" s="13" t="str">
        <f>IF('Control Sample Data'!C17="","",IF(SUM('Control Sample Data'!C$3:C$98)&gt;10,IF(AND(ISNUMBER('Control Sample Data'!C17),'Control Sample Data'!C17&lt;35,'Control Sample Data'!C17&gt;0),'Control Sample Data'!C17,35),""))</f>
        <v/>
      </c>
      <c r="P18" s="13" t="str">
        <f>IF('Control Sample Data'!D17="","",IF(SUM('Control Sample Data'!D$3:D$98)&gt;10,IF(AND(ISNUMBER('Control Sample Data'!D17),'Control Sample Data'!D17&lt;35,'Control Sample Data'!D17&gt;0),'Control Sample Data'!D17,35),""))</f>
        <v/>
      </c>
      <c r="Q18" s="13" t="str">
        <f>IF('Control Sample Data'!E17="","",IF(SUM('Control Sample Data'!E$3:E$98)&gt;10,IF(AND(ISNUMBER('Control Sample Data'!E17),'Control Sample Data'!E17&lt;35,'Control Sample Data'!E17&gt;0),'Control Sample Data'!E17,35),""))</f>
        <v/>
      </c>
      <c r="R18" s="13" t="str">
        <f>IF('Control Sample Data'!F17="","",IF(SUM('Control Sample Data'!F$3:F$98)&gt;10,IF(AND(ISNUMBER('Control Sample Data'!F17),'Control Sample Data'!F17&lt;35,'Control Sample Data'!F17&gt;0),'Control Sample Data'!F17,35),""))</f>
        <v/>
      </c>
      <c r="S18" s="13" t="str">
        <f>IF('Control Sample Data'!G17="","",IF(SUM('Control Sample Data'!G$3:G$98)&gt;10,IF(AND(ISNUMBER('Control Sample Data'!G17),'Control Sample Data'!G17&lt;35,'Control Sample Data'!G17&gt;0),'Control Sample Data'!G17,35),""))</f>
        <v/>
      </c>
      <c r="T18" s="13" t="str">
        <f>IF('Control Sample Data'!H17="","",IF(SUM('Control Sample Data'!H$3:H$98)&gt;10,IF(AND(ISNUMBER('Control Sample Data'!H17),'Control Sample Data'!H17&lt;35,'Control Sample Data'!H17&gt;0),'Control Sample Data'!H17,35),""))</f>
        <v/>
      </c>
      <c r="U18" s="13" t="str">
        <f>IF('Control Sample Data'!I17="","",IF(SUM('Control Sample Data'!I$3:I$98)&gt;10,IF(AND(ISNUMBER('Control Sample Data'!I17),'Control Sample Data'!I17&lt;35,'Control Sample Data'!I17&gt;0),'Control Sample Data'!I17,35),""))</f>
        <v/>
      </c>
      <c r="V18" s="13" t="str">
        <f>IF('Control Sample Data'!J17="","",IF(SUM('Control Sample Data'!J$3:J$98)&gt;10,IF(AND(ISNUMBER('Control Sample Data'!J17),'Control Sample Data'!J17&lt;35,'Control Sample Data'!J17&gt;0),'Control Sample Data'!J17,35),""))</f>
        <v/>
      </c>
      <c r="W18" s="13" t="str">
        <f>IF('Control Sample Data'!K17="","",IF(SUM('Control Sample Data'!K$3:K$98)&gt;10,IF(AND(ISNUMBER('Control Sample Data'!K17),'Control Sample Data'!K17&lt;35,'Control Sample Data'!K17&gt;0),'Control Sample Data'!K17,35),""))</f>
        <v/>
      </c>
      <c r="X18" s="13" t="str">
        <f>IF('Control Sample Data'!L17="","",IF(SUM('Control Sample Data'!L$3:L$98)&gt;10,IF(AND(ISNUMBER('Control Sample Data'!L17),'Control Sample Data'!L17&lt;35,'Control Sample Data'!L17&gt;0),'Control Sample Data'!L17,35),""))</f>
        <v/>
      </c>
      <c r="Y18" s="23" t="str">
        <f>IF(ISERROR(VLOOKUP('Choose Housekeeping Genes'!$A17,Calculations!$A$4:$L$99,3,0)),"",VLOOKUP('Choose Housekeeping Genes'!$A17,Calculations!$A$4:$L$99,3,0))</f>
        <v/>
      </c>
      <c r="Z18" s="24" t="str">
        <f>IF(ISERROR(VLOOKUP('Choose Housekeeping Genes'!$A17,Calculations!$A$4:$L$99,4,0)),"",VLOOKUP('Choose Housekeeping Genes'!$A17,Calculations!$A$4:$L$99,4,0))</f>
        <v/>
      </c>
      <c r="AA18" s="24" t="str">
        <f>IF(ISERROR(VLOOKUP('Choose Housekeeping Genes'!$A17,Calculations!$A$4:$L$99,5,0)),"",VLOOKUP('Choose Housekeeping Genes'!$A17,Calculations!$A$4:$L$99,5,0))</f>
        <v/>
      </c>
      <c r="AB18" s="24" t="str">
        <f>IF(ISERROR(VLOOKUP('Choose Housekeeping Genes'!$A17,Calculations!$A$4:$L$99,6,0)),"",VLOOKUP('Choose Housekeeping Genes'!$A17,Calculations!$A$4:$L$99,6,0))</f>
        <v/>
      </c>
      <c r="AC18" s="24" t="str">
        <f>IF(ISERROR(VLOOKUP('Choose Housekeeping Genes'!$A17,Calculations!$A$4:$L$99,7,0)),"",VLOOKUP('Choose Housekeeping Genes'!$A17,Calculations!$A$4:$L$99,7,0))</f>
        <v/>
      </c>
      <c r="AD18" s="24" t="str">
        <f>IF(ISERROR(VLOOKUP('Choose Housekeeping Genes'!$A17,Calculations!$A$4:$L$99,8,0)),"",VLOOKUP('Choose Housekeeping Genes'!$A17,Calculations!$A$4:$L$99,8,0))</f>
        <v/>
      </c>
      <c r="AE18" s="24" t="str">
        <f>IF(ISERROR(VLOOKUP('Choose Housekeeping Genes'!$A17,Calculations!$A$4:$L$99,9,0)),"",VLOOKUP('Choose Housekeeping Genes'!$A17,Calculations!$A$4:$L$99,9,0))</f>
        <v/>
      </c>
      <c r="AF18" s="24" t="str">
        <f>IF(ISERROR(VLOOKUP('Choose Housekeeping Genes'!$A17,Calculations!$A$4:$L$99,10,0)),"",VLOOKUP('Choose Housekeeping Genes'!$A17,Calculations!$A$4:$L$99,10,0))</f>
        <v/>
      </c>
      <c r="AG18" s="24" t="str">
        <f>IF(ISERROR(VLOOKUP('Choose Housekeeping Genes'!$A17,Calculations!$A$4:$L$99,11,0)),"",VLOOKUP('Choose Housekeeping Genes'!$A17,Calculations!$A$4:$L$99,11,0))</f>
        <v/>
      </c>
      <c r="AH18" s="36" t="str">
        <f>IF(ISERROR(VLOOKUP('Choose Housekeeping Genes'!$A17,Calculations!$A$4:$M$99,12,0)),"",VLOOKUP('Choose Housekeeping Genes'!$A17,Calculations!$A$4:$M$99,12,0))</f>
        <v/>
      </c>
      <c r="AI18" s="23" t="str">
        <f>IF(ISERROR(VLOOKUP('Choose Housekeeping Genes'!$A17,Calculations!$A$4:$AA$99,15,0)),"",VLOOKUP('Choose Housekeeping Genes'!$A17,Calculations!$A$4:$AA$99,15,0))</f>
        <v/>
      </c>
      <c r="AJ18" s="24" t="str">
        <f>IF(ISERROR(VLOOKUP('Choose Housekeeping Genes'!$A17,Calculations!$A$4:$AA$99,16,0)),"",VLOOKUP('Choose Housekeeping Genes'!$A17,Calculations!$A$4:$AA$99,16,0))</f>
        <v/>
      </c>
      <c r="AK18" s="24" t="str">
        <f>IF(ISERROR(VLOOKUP('Choose Housekeeping Genes'!$A17,Calculations!$A$4:$AA$99,17,0)),"",VLOOKUP('Choose Housekeeping Genes'!$A17,Calculations!$A$4:$AA$99,17,0))</f>
        <v/>
      </c>
      <c r="AL18" s="24" t="str">
        <f>IF(ISERROR(VLOOKUP('Choose Housekeeping Genes'!$A17,Calculations!$A$4:$AA$99,18,0)),"",VLOOKUP('Choose Housekeeping Genes'!$A17,Calculations!$A$4:$AA$99,18,0))</f>
        <v/>
      </c>
      <c r="AM18" s="24" t="str">
        <f>IF(ISERROR(VLOOKUP('Choose Housekeeping Genes'!$A17,Calculations!$A$4:$AA$99,19,0)),"",VLOOKUP('Choose Housekeeping Genes'!$A17,Calculations!$A$4:$AA$99,19,0))</f>
        <v/>
      </c>
      <c r="AN18" s="24" t="str">
        <f>IF(ISERROR(VLOOKUP('Choose Housekeeping Genes'!$A17,Calculations!$A$4:$AA$99,20,0)),"",VLOOKUP('Choose Housekeeping Genes'!$A17,Calculations!$A$4:$AA$99,20,0))</f>
        <v/>
      </c>
      <c r="AO18" s="24" t="str">
        <f>IF(ISERROR(VLOOKUP('Choose Housekeeping Genes'!$A17,Calculations!$A$4:$AA$99,21,0)),"",VLOOKUP('Choose Housekeeping Genes'!$A17,Calculations!$A$4:$AA$99,21,0))</f>
        <v/>
      </c>
      <c r="AP18" s="24" t="str">
        <f>IF(ISERROR(VLOOKUP('Choose Housekeeping Genes'!$A17,Calculations!$A$4:$AA$99,22,0)),"",VLOOKUP('Choose Housekeeping Genes'!$A17,Calculations!$A$4:$AA$99,22,0))</f>
        <v/>
      </c>
      <c r="AQ18" s="24" t="str">
        <f>IF(ISERROR(VLOOKUP('Choose Housekeeping Genes'!$A17,Calculations!$A$4:$AA$99,23,0)),"",VLOOKUP('Choose Housekeeping Genes'!$A17,Calculations!$A$4:$AA$99,23,0))</f>
        <v/>
      </c>
      <c r="AR18" s="36" t="str">
        <f>IF(ISERROR(VLOOKUP('Choose Housekeeping Genes'!$A17,Calculations!$A$4:$AA$99,24,0)),"",VLOOKUP('Choose Housekeeping Genes'!$A17,Calculations!$A$4:$AA$99,24,0))</f>
        <v/>
      </c>
      <c r="AS18" s="42" t="str">
        <f t="shared" si="20"/>
        <v>hsa-miR-142-5p</v>
      </c>
      <c r="AT18" s="43" t="s">
        <v>63</v>
      </c>
      <c r="AU18" s="13" t="str">
        <f t="shared" si="21"/>
        <v/>
      </c>
      <c r="AV18" s="13" t="str">
        <f t="shared" si="0"/>
        <v/>
      </c>
      <c r="AW18" s="13" t="str">
        <f t="shared" si="1"/>
        <v/>
      </c>
      <c r="AX18" s="13" t="str">
        <f t="shared" si="2"/>
        <v/>
      </c>
      <c r="AY18" s="13" t="str">
        <f t="shared" si="3"/>
        <v/>
      </c>
      <c r="AZ18" s="13" t="str">
        <f t="shared" si="4"/>
        <v/>
      </c>
      <c r="BA18" s="13" t="str">
        <f t="shared" si="5"/>
        <v/>
      </c>
      <c r="BB18" s="13" t="str">
        <f t="shared" si="6"/>
        <v/>
      </c>
      <c r="BC18" s="13" t="str">
        <f t="shared" si="7"/>
        <v/>
      </c>
      <c r="BD18" s="13" t="str">
        <f t="shared" si="8"/>
        <v/>
      </c>
      <c r="BE18" s="13" t="str">
        <f t="shared" si="9"/>
        <v/>
      </c>
      <c r="BF18" s="13" t="str">
        <f t="shared" si="10"/>
        <v/>
      </c>
      <c r="BG18" s="13" t="str">
        <f t="shared" si="11"/>
        <v/>
      </c>
      <c r="BH18" s="13" t="str">
        <f t="shared" si="12"/>
        <v/>
      </c>
      <c r="BI18" s="13" t="str">
        <f t="shared" si="13"/>
        <v/>
      </c>
      <c r="BJ18" s="13" t="str">
        <f t="shared" si="14"/>
        <v/>
      </c>
      <c r="BK18" s="13" t="str">
        <f t="shared" si="15"/>
        <v/>
      </c>
      <c r="BL18" s="13" t="str">
        <f t="shared" si="16"/>
        <v/>
      </c>
      <c r="BM18" s="13" t="str">
        <f t="shared" si="17"/>
        <v/>
      </c>
      <c r="BN18" s="13" t="str">
        <f t="shared" si="18"/>
        <v/>
      </c>
      <c r="BO18" s="45" t="str">
        <f t="shared" si="22"/>
        <v>N/A</v>
      </c>
      <c r="BP18" s="45" t="str">
        <f t="shared" si="23"/>
        <v>N/A</v>
      </c>
      <c r="BQ18" s="42" t="str">
        <f t="shared" si="24"/>
        <v>hsa-miR-142-5p</v>
      </c>
      <c r="BR18" s="43" t="s">
        <v>457</v>
      </c>
      <c r="BS18" s="46" t="str">
        <f t="shared" si="25"/>
        <v/>
      </c>
      <c r="BT18" s="46" t="str">
        <f t="shared" si="26"/>
        <v/>
      </c>
      <c r="BU18" s="46" t="str">
        <f t="shared" si="27"/>
        <v/>
      </c>
      <c r="BV18" s="46" t="str">
        <f t="shared" si="28"/>
        <v/>
      </c>
      <c r="BW18" s="46" t="str">
        <f t="shared" si="29"/>
        <v/>
      </c>
      <c r="BX18" s="46" t="str">
        <f t="shared" si="30"/>
        <v/>
      </c>
      <c r="BY18" s="46" t="str">
        <f t="shared" si="31"/>
        <v/>
      </c>
      <c r="BZ18" s="46" t="str">
        <f t="shared" si="32"/>
        <v/>
      </c>
      <c r="CA18" s="46" t="str">
        <f t="shared" si="33"/>
        <v/>
      </c>
      <c r="CB18" s="46" t="str">
        <f t="shared" si="34"/>
        <v/>
      </c>
      <c r="CC18" s="46" t="str">
        <f t="shared" si="35"/>
        <v/>
      </c>
      <c r="CD18" s="46" t="str">
        <f t="shared" si="36"/>
        <v/>
      </c>
      <c r="CE18" s="46" t="str">
        <f t="shared" si="37"/>
        <v/>
      </c>
      <c r="CF18" s="46" t="str">
        <f t="shared" si="38"/>
        <v/>
      </c>
      <c r="CG18" s="46" t="str">
        <f t="shared" si="39"/>
        <v/>
      </c>
      <c r="CH18" s="46" t="str">
        <f t="shared" si="40"/>
        <v/>
      </c>
      <c r="CI18" s="46" t="str">
        <f t="shared" si="41"/>
        <v/>
      </c>
      <c r="CJ18" s="46" t="str">
        <f t="shared" si="42"/>
        <v/>
      </c>
      <c r="CK18" s="46" t="str">
        <f t="shared" si="43"/>
        <v/>
      </c>
      <c r="CL18" s="46" t="str">
        <f t="shared" si="44"/>
        <v/>
      </c>
    </row>
    <row r="19" spans="1:90">
      <c r="A19" s="12" t="str">
        <f>'Gene Table'!D18</f>
        <v>hsa-miR-185-5p</v>
      </c>
      <c r="B19" s="12" t="s">
        <v>67</v>
      </c>
      <c r="C19" s="13" t="str">
        <f>IF('Test Sample Data'!C18="","",IF(SUM('Test Sample Data'!C$3:C$98)&gt;10,IF(AND(ISNUMBER('Test Sample Data'!C18),'Test Sample Data'!C18&lt;35,'Test Sample Data'!C18&gt;0),'Test Sample Data'!C18,35),""))</f>
        <v/>
      </c>
      <c r="D19" s="13" t="str">
        <f>IF('Test Sample Data'!D18="","",IF(SUM('Test Sample Data'!D$3:D$98)&gt;10,IF(AND(ISNUMBER('Test Sample Data'!D18),'Test Sample Data'!D18&lt;35,'Test Sample Data'!D18&gt;0),'Test Sample Data'!D18,35),""))</f>
        <v/>
      </c>
      <c r="E19" s="13" t="str">
        <f>IF('Test Sample Data'!E18="","",IF(SUM('Test Sample Data'!E$3:E$98)&gt;10,IF(AND(ISNUMBER('Test Sample Data'!E18),'Test Sample Data'!E18&lt;35,'Test Sample Data'!E18&gt;0),'Test Sample Data'!E18,35),""))</f>
        <v/>
      </c>
      <c r="F19" s="13" t="str">
        <f>IF('Test Sample Data'!F18="","",IF(SUM('Test Sample Data'!F$3:F$98)&gt;10,IF(AND(ISNUMBER('Test Sample Data'!F18),'Test Sample Data'!F18&lt;35,'Test Sample Data'!F18&gt;0),'Test Sample Data'!F18,35),""))</f>
        <v/>
      </c>
      <c r="G19" s="13" t="str">
        <f>IF('Test Sample Data'!G18="","",IF(SUM('Test Sample Data'!G$3:G$98)&gt;10,IF(AND(ISNUMBER('Test Sample Data'!G18),'Test Sample Data'!G18&lt;35,'Test Sample Data'!G18&gt;0),'Test Sample Data'!G18,35),""))</f>
        <v/>
      </c>
      <c r="H19" s="13" t="str">
        <f>IF('Test Sample Data'!H18="","",IF(SUM('Test Sample Data'!H$3:H$98)&gt;10,IF(AND(ISNUMBER('Test Sample Data'!H18),'Test Sample Data'!H18&lt;35,'Test Sample Data'!H18&gt;0),'Test Sample Data'!H18,35),""))</f>
        <v/>
      </c>
      <c r="I19" s="13" t="str">
        <f>IF('Test Sample Data'!I18="","",IF(SUM('Test Sample Data'!I$3:I$98)&gt;10,IF(AND(ISNUMBER('Test Sample Data'!I18),'Test Sample Data'!I18&lt;35,'Test Sample Data'!I18&gt;0),'Test Sample Data'!I18,35),""))</f>
        <v/>
      </c>
      <c r="J19" s="13" t="str">
        <f>IF('Test Sample Data'!J18="","",IF(SUM('Test Sample Data'!J$3:J$98)&gt;10,IF(AND(ISNUMBER('Test Sample Data'!J18),'Test Sample Data'!J18&lt;35,'Test Sample Data'!J18&gt;0),'Test Sample Data'!J18,35),""))</f>
        <v/>
      </c>
      <c r="K19" s="13" t="str">
        <f>IF('Test Sample Data'!K18="","",IF(SUM('Test Sample Data'!K$3:K$98)&gt;10,IF(AND(ISNUMBER('Test Sample Data'!K18),'Test Sample Data'!K18&lt;35,'Test Sample Data'!K18&gt;0),'Test Sample Data'!K18,35),""))</f>
        <v/>
      </c>
      <c r="L19" s="13" t="str">
        <f>IF('Test Sample Data'!L18="","",IF(SUM('Test Sample Data'!L$3:L$98)&gt;10,IF(AND(ISNUMBER('Test Sample Data'!L18),'Test Sample Data'!L18&lt;35,'Test Sample Data'!L18&gt;0),'Test Sample Data'!L18,35),""))</f>
        <v/>
      </c>
      <c r="M19" s="13" t="str">
        <f>'Gene Table'!D18</f>
        <v>hsa-miR-185-5p</v>
      </c>
      <c r="N19" s="13" t="s">
        <v>67</v>
      </c>
      <c r="O19" s="13" t="str">
        <f>IF('Control Sample Data'!C18="","",IF(SUM('Control Sample Data'!C$3:C$98)&gt;10,IF(AND(ISNUMBER('Control Sample Data'!C18),'Control Sample Data'!C18&lt;35,'Control Sample Data'!C18&gt;0),'Control Sample Data'!C18,35),""))</f>
        <v/>
      </c>
      <c r="P19" s="13" t="str">
        <f>IF('Control Sample Data'!D18="","",IF(SUM('Control Sample Data'!D$3:D$98)&gt;10,IF(AND(ISNUMBER('Control Sample Data'!D18),'Control Sample Data'!D18&lt;35,'Control Sample Data'!D18&gt;0),'Control Sample Data'!D18,35),""))</f>
        <v/>
      </c>
      <c r="Q19" s="13" t="str">
        <f>IF('Control Sample Data'!E18="","",IF(SUM('Control Sample Data'!E$3:E$98)&gt;10,IF(AND(ISNUMBER('Control Sample Data'!E18),'Control Sample Data'!E18&lt;35,'Control Sample Data'!E18&gt;0),'Control Sample Data'!E18,35),""))</f>
        <v/>
      </c>
      <c r="R19" s="13" t="str">
        <f>IF('Control Sample Data'!F18="","",IF(SUM('Control Sample Data'!F$3:F$98)&gt;10,IF(AND(ISNUMBER('Control Sample Data'!F18),'Control Sample Data'!F18&lt;35,'Control Sample Data'!F18&gt;0),'Control Sample Data'!F18,35),""))</f>
        <v/>
      </c>
      <c r="S19" s="13" t="str">
        <f>IF('Control Sample Data'!G18="","",IF(SUM('Control Sample Data'!G$3:G$98)&gt;10,IF(AND(ISNUMBER('Control Sample Data'!G18),'Control Sample Data'!G18&lt;35,'Control Sample Data'!G18&gt;0),'Control Sample Data'!G18,35),""))</f>
        <v/>
      </c>
      <c r="T19" s="13" t="str">
        <f>IF('Control Sample Data'!H18="","",IF(SUM('Control Sample Data'!H$3:H$98)&gt;10,IF(AND(ISNUMBER('Control Sample Data'!H18),'Control Sample Data'!H18&lt;35,'Control Sample Data'!H18&gt;0),'Control Sample Data'!H18,35),""))</f>
        <v/>
      </c>
      <c r="U19" s="13" t="str">
        <f>IF('Control Sample Data'!I18="","",IF(SUM('Control Sample Data'!I$3:I$98)&gt;10,IF(AND(ISNUMBER('Control Sample Data'!I18),'Control Sample Data'!I18&lt;35,'Control Sample Data'!I18&gt;0),'Control Sample Data'!I18,35),""))</f>
        <v/>
      </c>
      <c r="V19" s="13" t="str">
        <f>IF('Control Sample Data'!J18="","",IF(SUM('Control Sample Data'!J$3:J$98)&gt;10,IF(AND(ISNUMBER('Control Sample Data'!J18),'Control Sample Data'!J18&lt;35,'Control Sample Data'!J18&gt;0),'Control Sample Data'!J18,35),""))</f>
        <v/>
      </c>
      <c r="W19" s="13" t="str">
        <f>IF('Control Sample Data'!K18="","",IF(SUM('Control Sample Data'!K$3:K$98)&gt;10,IF(AND(ISNUMBER('Control Sample Data'!K18),'Control Sample Data'!K18&lt;35,'Control Sample Data'!K18&gt;0),'Control Sample Data'!K18,35),""))</f>
        <v/>
      </c>
      <c r="X19" s="13" t="str">
        <f>IF('Control Sample Data'!L18="","",IF(SUM('Control Sample Data'!L$3:L$98)&gt;10,IF(AND(ISNUMBER('Control Sample Data'!L18),'Control Sample Data'!L18&lt;35,'Control Sample Data'!L18&gt;0),'Control Sample Data'!L18,35),""))</f>
        <v/>
      </c>
      <c r="Y19" s="23" t="str">
        <f>IF(ISERROR(VLOOKUP('Choose Housekeeping Genes'!$A18,Calculations!$A$4:$L$99,3,0)),"",VLOOKUP('Choose Housekeeping Genes'!$A18,Calculations!$A$4:$L$99,3,0))</f>
        <v/>
      </c>
      <c r="Z19" s="24" t="str">
        <f>IF(ISERROR(VLOOKUP('Choose Housekeeping Genes'!$A18,Calculations!$A$4:$L$99,4,0)),"",VLOOKUP('Choose Housekeeping Genes'!$A18,Calculations!$A$4:$L$99,4,0))</f>
        <v/>
      </c>
      <c r="AA19" s="24" t="str">
        <f>IF(ISERROR(VLOOKUP('Choose Housekeeping Genes'!$A18,Calculations!$A$4:$L$99,5,0)),"",VLOOKUP('Choose Housekeeping Genes'!$A18,Calculations!$A$4:$L$99,5,0))</f>
        <v/>
      </c>
      <c r="AB19" s="24" t="str">
        <f>IF(ISERROR(VLOOKUP('Choose Housekeeping Genes'!$A18,Calculations!$A$4:$L$99,6,0)),"",VLOOKUP('Choose Housekeeping Genes'!$A18,Calculations!$A$4:$L$99,6,0))</f>
        <v/>
      </c>
      <c r="AC19" s="24" t="str">
        <f>IF(ISERROR(VLOOKUP('Choose Housekeeping Genes'!$A18,Calculations!$A$4:$L$99,7,0)),"",VLOOKUP('Choose Housekeeping Genes'!$A18,Calculations!$A$4:$L$99,7,0))</f>
        <v/>
      </c>
      <c r="AD19" s="24" t="str">
        <f>IF(ISERROR(VLOOKUP('Choose Housekeeping Genes'!$A18,Calculations!$A$4:$L$99,8,0)),"",VLOOKUP('Choose Housekeeping Genes'!$A18,Calculations!$A$4:$L$99,8,0))</f>
        <v/>
      </c>
      <c r="AE19" s="24" t="str">
        <f>IF(ISERROR(VLOOKUP('Choose Housekeeping Genes'!$A18,Calculations!$A$4:$L$99,9,0)),"",VLOOKUP('Choose Housekeeping Genes'!$A18,Calculations!$A$4:$L$99,9,0))</f>
        <v/>
      </c>
      <c r="AF19" s="24" t="str">
        <f>IF(ISERROR(VLOOKUP('Choose Housekeeping Genes'!$A18,Calculations!$A$4:$L$99,10,0)),"",VLOOKUP('Choose Housekeeping Genes'!$A18,Calculations!$A$4:$L$99,10,0))</f>
        <v/>
      </c>
      <c r="AG19" s="24" t="str">
        <f>IF(ISERROR(VLOOKUP('Choose Housekeeping Genes'!$A18,Calculations!$A$4:$L$99,11,0)),"",VLOOKUP('Choose Housekeeping Genes'!$A18,Calculations!$A$4:$L$99,11,0))</f>
        <v/>
      </c>
      <c r="AH19" s="36" t="str">
        <f>IF(ISERROR(VLOOKUP('Choose Housekeeping Genes'!$A18,Calculations!$A$4:$M$99,12,0)),"",VLOOKUP('Choose Housekeeping Genes'!$A18,Calculations!$A$4:$M$99,12,0))</f>
        <v/>
      </c>
      <c r="AI19" s="23" t="str">
        <f>IF(ISERROR(VLOOKUP('Choose Housekeeping Genes'!$A18,Calculations!$A$4:$AA$99,15,0)),"",VLOOKUP('Choose Housekeeping Genes'!$A18,Calculations!$A$4:$AA$99,15,0))</f>
        <v/>
      </c>
      <c r="AJ19" s="24" t="str">
        <f>IF(ISERROR(VLOOKUP('Choose Housekeeping Genes'!$A18,Calculations!$A$4:$AA$99,16,0)),"",VLOOKUP('Choose Housekeeping Genes'!$A18,Calculations!$A$4:$AA$99,16,0))</f>
        <v/>
      </c>
      <c r="AK19" s="24" t="str">
        <f>IF(ISERROR(VLOOKUP('Choose Housekeeping Genes'!$A18,Calculations!$A$4:$AA$99,17,0)),"",VLOOKUP('Choose Housekeeping Genes'!$A18,Calculations!$A$4:$AA$99,17,0))</f>
        <v/>
      </c>
      <c r="AL19" s="24" t="str">
        <f>IF(ISERROR(VLOOKUP('Choose Housekeeping Genes'!$A18,Calculations!$A$4:$AA$99,18,0)),"",VLOOKUP('Choose Housekeeping Genes'!$A18,Calculations!$A$4:$AA$99,18,0))</f>
        <v/>
      </c>
      <c r="AM19" s="24" t="str">
        <f>IF(ISERROR(VLOOKUP('Choose Housekeeping Genes'!$A18,Calculations!$A$4:$AA$99,19,0)),"",VLOOKUP('Choose Housekeeping Genes'!$A18,Calculations!$A$4:$AA$99,19,0))</f>
        <v/>
      </c>
      <c r="AN19" s="24" t="str">
        <f>IF(ISERROR(VLOOKUP('Choose Housekeeping Genes'!$A18,Calculations!$A$4:$AA$99,20,0)),"",VLOOKUP('Choose Housekeeping Genes'!$A18,Calculations!$A$4:$AA$99,20,0))</f>
        <v/>
      </c>
      <c r="AO19" s="24" t="str">
        <f>IF(ISERROR(VLOOKUP('Choose Housekeeping Genes'!$A18,Calculations!$A$4:$AA$99,21,0)),"",VLOOKUP('Choose Housekeeping Genes'!$A18,Calculations!$A$4:$AA$99,21,0))</f>
        <v/>
      </c>
      <c r="AP19" s="24" t="str">
        <f>IF(ISERROR(VLOOKUP('Choose Housekeeping Genes'!$A18,Calculations!$A$4:$AA$99,22,0)),"",VLOOKUP('Choose Housekeeping Genes'!$A18,Calculations!$A$4:$AA$99,22,0))</f>
        <v/>
      </c>
      <c r="AQ19" s="24" t="str">
        <f>IF(ISERROR(VLOOKUP('Choose Housekeeping Genes'!$A18,Calculations!$A$4:$AA$99,23,0)),"",VLOOKUP('Choose Housekeeping Genes'!$A18,Calculations!$A$4:$AA$99,23,0))</f>
        <v/>
      </c>
      <c r="AR19" s="36" t="str">
        <f>IF(ISERROR(VLOOKUP('Choose Housekeeping Genes'!$A18,Calculations!$A$4:$AA$99,24,0)),"",VLOOKUP('Choose Housekeeping Genes'!$A18,Calculations!$A$4:$AA$99,24,0))</f>
        <v/>
      </c>
      <c r="AS19" s="42" t="str">
        <f t="shared" si="20"/>
        <v>hsa-miR-185-5p</v>
      </c>
      <c r="AT19" s="43" t="s">
        <v>67</v>
      </c>
      <c r="AU19" s="13" t="str">
        <f t="shared" si="21"/>
        <v/>
      </c>
      <c r="AV19" s="13" t="str">
        <f t="shared" si="0"/>
        <v/>
      </c>
      <c r="AW19" s="13" t="str">
        <f t="shared" si="1"/>
        <v/>
      </c>
      <c r="AX19" s="13" t="str">
        <f t="shared" si="2"/>
        <v/>
      </c>
      <c r="AY19" s="13" t="str">
        <f t="shared" si="3"/>
        <v/>
      </c>
      <c r="AZ19" s="13" t="str">
        <f t="shared" si="4"/>
        <v/>
      </c>
      <c r="BA19" s="13" t="str">
        <f t="shared" si="5"/>
        <v/>
      </c>
      <c r="BB19" s="13" t="str">
        <f t="shared" si="6"/>
        <v/>
      </c>
      <c r="BC19" s="13" t="str">
        <f t="shared" si="7"/>
        <v/>
      </c>
      <c r="BD19" s="13" t="str">
        <f t="shared" si="8"/>
        <v/>
      </c>
      <c r="BE19" s="13" t="str">
        <f t="shared" si="9"/>
        <v/>
      </c>
      <c r="BF19" s="13" t="str">
        <f t="shared" si="10"/>
        <v/>
      </c>
      <c r="BG19" s="13" t="str">
        <f t="shared" si="11"/>
        <v/>
      </c>
      <c r="BH19" s="13" t="str">
        <f t="shared" si="12"/>
        <v/>
      </c>
      <c r="BI19" s="13" t="str">
        <f t="shared" si="13"/>
        <v/>
      </c>
      <c r="BJ19" s="13" t="str">
        <f t="shared" si="14"/>
        <v/>
      </c>
      <c r="BK19" s="13" t="str">
        <f t="shared" si="15"/>
        <v/>
      </c>
      <c r="BL19" s="13" t="str">
        <f t="shared" si="16"/>
        <v/>
      </c>
      <c r="BM19" s="13" t="str">
        <f t="shared" si="17"/>
        <v/>
      </c>
      <c r="BN19" s="13" t="str">
        <f t="shared" si="18"/>
        <v/>
      </c>
      <c r="BO19" s="45" t="str">
        <f t="shared" si="22"/>
        <v>N/A</v>
      </c>
      <c r="BP19" s="45" t="str">
        <f t="shared" si="23"/>
        <v>N/A</v>
      </c>
      <c r="BQ19" s="42" t="str">
        <f t="shared" si="24"/>
        <v>hsa-miR-185-5p</v>
      </c>
      <c r="BR19" s="43" t="s">
        <v>458</v>
      </c>
      <c r="BS19" s="46" t="str">
        <f t="shared" si="25"/>
        <v/>
      </c>
      <c r="BT19" s="46" t="str">
        <f t="shared" si="26"/>
        <v/>
      </c>
      <c r="BU19" s="46" t="str">
        <f t="shared" si="27"/>
        <v/>
      </c>
      <c r="BV19" s="46" t="str">
        <f t="shared" si="28"/>
        <v/>
      </c>
      <c r="BW19" s="46" t="str">
        <f t="shared" si="29"/>
        <v/>
      </c>
      <c r="BX19" s="46" t="str">
        <f t="shared" si="30"/>
        <v/>
      </c>
      <c r="BY19" s="46" t="str">
        <f t="shared" si="31"/>
        <v/>
      </c>
      <c r="BZ19" s="46" t="str">
        <f t="shared" si="32"/>
        <v/>
      </c>
      <c r="CA19" s="46" t="str">
        <f t="shared" si="33"/>
        <v/>
      </c>
      <c r="CB19" s="46" t="str">
        <f t="shared" si="34"/>
        <v/>
      </c>
      <c r="CC19" s="46" t="str">
        <f t="shared" si="35"/>
        <v/>
      </c>
      <c r="CD19" s="46" t="str">
        <f t="shared" si="36"/>
        <v/>
      </c>
      <c r="CE19" s="46" t="str">
        <f t="shared" si="37"/>
        <v/>
      </c>
      <c r="CF19" s="46" t="str">
        <f t="shared" si="38"/>
        <v/>
      </c>
      <c r="CG19" s="46" t="str">
        <f t="shared" si="39"/>
        <v/>
      </c>
      <c r="CH19" s="46" t="str">
        <f t="shared" si="40"/>
        <v/>
      </c>
      <c r="CI19" s="46" t="str">
        <f t="shared" si="41"/>
        <v/>
      </c>
      <c r="CJ19" s="46" t="str">
        <f t="shared" si="42"/>
        <v/>
      </c>
      <c r="CK19" s="46" t="str">
        <f t="shared" si="43"/>
        <v/>
      </c>
      <c r="CL19" s="46" t="str">
        <f t="shared" si="44"/>
        <v/>
      </c>
    </row>
    <row r="20" spans="1:90">
      <c r="A20" s="12" t="str">
        <f>'Gene Table'!D19</f>
        <v>hsa-miR-195-5p</v>
      </c>
      <c r="B20" s="12" t="s">
        <v>71</v>
      </c>
      <c r="C20" s="13" t="str">
        <f>IF('Test Sample Data'!C19="","",IF(SUM('Test Sample Data'!C$3:C$98)&gt;10,IF(AND(ISNUMBER('Test Sample Data'!C19),'Test Sample Data'!C19&lt;35,'Test Sample Data'!C19&gt;0),'Test Sample Data'!C19,35),""))</f>
        <v/>
      </c>
      <c r="D20" s="13" t="str">
        <f>IF('Test Sample Data'!D19="","",IF(SUM('Test Sample Data'!D$3:D$98)&gt;10,IF(AND(ISNUMBER('Test Sample Data'!D19),'Test Sample Data'!D19&lt;35,'Test Sample Data'!D19&gt;0),'Test Sample Data'!D19,35),""))</f>
        <v/>
      </c>
      <c r="E20" s="13" t="str">
        <f>IF('Test Sample Data'!E19="","",IF(SUM('Test Sample Data'!E$3:E$98)&gt;10,IF(AND(ISNUMBER('Test Sample Data'!E19),'Test Sample Data'!E19&lt;35,'Test Sample Data'!E19&gt;0),'Test Sample Data'!E19,35),""))</f>
        <v/>
      </c>
      <c r="F20" s="13" t="str">
        <f>IF('Test Sample Data'!F19="","",IF(SUM('Test Sample Data'!F$3:F$98)&gt;10,IF(AND(ISNUMBER('Test Sample Data'!F19),'Test Sample Data'!F19&lt;35,'Test Sample Data'!F19&gt;0),'Test Sample Data'!F19,35),""))</f>
        <v/>
      </c>
      <c r="G20" s="13" t="str">
        <f>IF('Test Sample Data'!G19="","",IF(SUM('Test Sample Data'!G$3:G$98)&gt;10,IF(AND(ISNUMBER('Test Sample Data'!G19),'Test Sample Data'!G19&lt;35,'Test Sample Data'!G19&gt;0),'Test Sample Data'!G19,35),""))</f>
        <v/>
      </c>
      <c r="H20" s="13" t="str">
        <f>IF('Test Sample Data'!H19="","",IF(SUM('Test Sample Data'!H$3:H$98)&gt;10,IF(AND(ISNUMBER('Test Sample Data'!H19),'Test Sample Data'!H19&lt;35,'Test Sample Data'!H19&gt;0),'Test Sample Data'!H19,35),""))</f>
        <v/>
      </c>
      <c r="I20" s="13" t="str">
        <f>IF('Test Sample Data'!I19="","",IF(SUM('Test Sample Data'!I$3:I$98)&gt;10,IF(AND(ISNUMBER('Test Sample Data'!I19),'Test Sample Data'!I19&lt;35,'Test Sample Data'!I19&gt;0),'Test Sample Data'!I19,35),""))</f>
        <v/>
      </c>
      <c r="J20" s="13" t="str">
        <f>IF('Test Sample Data'!J19="","",IF(SUM('Test Sample Data'!J$3:J$98)&gt;10,IF(AND(ISNUMBER('Test Sample Data'!J19),'Test Sample Data'!J19&lt;35,'Test Sample Data'!J19&gt;0),'Test Sample Data'!J19,35),""))</f>
        <v/>
      </c>
      <c r="K20" s="13" t="str">
        <f>IF('Test Sample Data'!K19="","",IF(SUM('Test Sample Data'!K$3:K$98)&gt;10,IF(AND(ISNUMBER('Test Sample Data'!K19),'Test Sample Data'!K19&lt;35,'Test Sample Data'!K19&gt;0),'Test Sample Data'!K19,35),""))</f>
        <v/>
      </c>
      <c r="L20" s="13" t="str">
        <f>IF('Test Sample Data'!L19="","",IF(SUM('Test Sample Data'!L$3:L$98)&gt;10,IF(AND(ISNUMBER('Test Sample Data'!L19),'Test Sample Data'!L19&lt;35,'Test Sample Data'!L19&gt;0),'Test Sample Data'!L19,35),""))</f>
        <v/>
      </c>
      <c r="M20" s="13" t="str">
        <f>'Gene Table'!D19</f>
        <v>hsa-miR-195-5p</v>
      </c>
      <c r="N20" s="13" t="s">
        <v>71</v>
      </c>
      <c r="O20" s="13" t="str">
        <f>IF('Control Sample Data'!C19="","",IF(SUM('Control Sample Data'!C$3:C$98)&gt;10,IF(AND(ISNUMBER('Control Sample Data'!C19),'Control Sample Data'!C19&lt;35,'Control Sample Data'!C19&gt;0),'Control Sample Data'!C19,35),""))</f>
        <v/>
      </c>
      <c r="P20" s="13" t="str">
        <f>IF('Control Sample Data'!D19="","",IF(SUM('Control Sample Data'!D$3:D$98)&gt;10,IF(AND(ISNUMBER('Control Sample Data'!D19),'Control Sample Data'!D19&lt;35,'Control Sample Data'!D19&gt;0),'Control Sample Data'!D19,35),""))</f>
        <v/>
      </c>
      <c r="Q20" s="13" t="str">
        <f>IF('Control Sample Data'!E19="","",IF(SUM('Control Sample Data'!E$3:E$98)&gt;10,IF(AND(ISNUMBER('Control Sample Data'!E19),'Control Sample Data'!E19&lt;35,'Control Sample Data'!E19&gt;0),'Control Sample Data'!E19,35),""))</f>
        <v/>
      </c>
      <c r="R20" s="13" t="str">
        <f>IF('Control Sample Data'!F19="","",IF(SUM('Control Sample Data'!F$3:F$98)&gt;10,IF(AND(ISNUMBER('Control Sample Data'!F19),'Control Sample Data'!F19&lt;35,'Control Sample Data'!F19&gt;0),'Control Sample Data'!F19,35),""))</f>
        <v/>
      </c>
      <c r="S20" s="13" t="str">
        <f>IF('Control Sample Data'!G19="","",IF(SUM('Control Sample Data'!G$3:G$98)&gt;10,IF(AND(ISNUMBER('Control Sample Data'!G19),'Control Sample Data'!G19&lt;35,'Control Sample Data'!G19&gt;0),'Control Sample Data'!G19,35),""))</f>
        <v/>
      </c>
      <c r="T20" s="13" t="str">
        <f>IF('Control Sample Data'!H19="","",IF(SUM('Control Sample Data'!H$3:H$98)&gt;10,IF(AND(ISNUMBER('Control Sample Data'!H19),'Control Sample Data'!H19&lt;35,'Control Sample Data'!H19&gt;0),'Control Sample Data'!H19,35),""))</f>
        <v/>
      </c>
      <c r="U20" s="13" t="str">
        <f>IF('Control Sample Data'!I19="","",IF(SUM('Control Sample Data'!I$3:I$98)&gt;10,IF(AND(ISNUMBER('Control Sample Data'!I19),'Control Sample Data'!I19&lt;35,'Control Sample Data'!I19&gt;0),'Control Sample Data'!I19,35),""))</f>
        <v/>
      </c>
      <c r="V20" s="13" t="str">
        <f>IF('Control Sample Data'!J19="","",IF(SUM('Control Sample Data'!J$3:J$98)&gt;10,IF(AND(ISNUMBER('Control Sample Data'!J19),'Control Sample Data'!J19&lt;35,'Control Sample Data'!J19&gt;0),'Control Sample Data'!J19,35),""))</f>
        <v/>
      </c>
      <c r="W20" s="13" t="str">
        <f>IF('Control Sample Data'!K19="","",IF(SUM('Control Sample Data'!K$3:K$98)&gt;10,IF(AND(ISNUMBER('Control Sample Data'!K19),'Control Sample Data'!K19&lt;35,'Control Sample Data'!K19&gt;0),'Control Sample Data'!K19,35),""))</f>
        <v/>
      </c>
      <c r="X20" s="13" t="str">
        <f>IF('Control Sample Data'!L19="","",IF(SUM('Control Sample Data'!L$3:L$98)&gt;10,IF(AND(ISNUMBER('Control Sample Data'!L19),'Control Sample Data'!L19&lt;35,'Control Sample Data'!L19&gt;0),'Control Sample Data'!L19,35),""))</f>
        <v/>
      </c>
      <c r="Y20" s="23" t="str">
        <f>IF(ISERROR(VLOOKUP('Choose Housekeeping Genes'!$A19,Calculations!$A$4:$L$99,3,0)),"",VLOOKUP('Choose Housekeeping Genes'!$A19,Calculations!$A$4:$L$99,3,0))</f>
        <v/>
      </c>
      <c r="Z20" s="24" t="str">
        <f>IF(ISERROR(VLOOKUP('Choose Housekeeping Genes'!$A19,Calculations!$A$4:$L$99,4,0)),"",VLOOKUP('Choose Housekeeping Genes'!$A19,Calculations!$A$4:$L$99,4,0))</f>
        <v/>
      </c>
      <c r="AA20" s="24" t="str">
        <f>IF(ISERROR(VLOOKUP('Choose Housekeeping Genes'!$A19,Calculations!$A$4:$L$99,5,0)),"",VLOOKUP('Choose Housekeeping Genes'!$A19,Calculations!$A$4:$L$99,5,0))</f>
        <v/>
      </c>
      <c r="AB20" s="24" t="str">
        <f>IF(ISERROR(VLOOKUP('Choose Housekeeping Genes'!$A19,Calculations!$A$4:$L$99,6,0)),"",VLOOKUP('Choose Housekeeping Genes'!$A19,Calculations!$A$4:$L$99,6,0))</f>
        <v/>
      </c>
      <c r="AC20" s="24" t="str">
        <f>IF(ISERROR(VLOOKUP('Choose Housekeeping Genes'!$A19,Calculations!$A$4:$L$99,7,0)),"",VLOOKUP('Choose Housekeeping Genes'!$A19,Calculations!$A$4:$L$99,7,0))</f>
        <v/>
      </c>
      <c r="AD20" s="24" t="str">
        <f>IF(ISERROR(VLOOKUP('Choose Housekeeping Genes'!$A19,Calculations!$A$4:$L$99,8,0)),"",VLOOKUP('Choose Housekeeping Genes'!$A19,Calculations!$A$4:$L$99,8,0))</f>
        <v/>
      </c>
      <c r="AE20" s="24" t="str">
        <f>IF(ISERROR(VLOOKUP('Choose Housekeeping Genes'!$A19,Calculations!$A$4:$L$99,9,0)),"",VLOOKUP('Choose Housekeeping Genes'!$A19,Calculations!$A$4:$L$99,9,0))</f>
        <v/>
      </c>
      <c r="AF20" s="24" t="str">
        <f>IF(ISERROR(VLOOKUP('Choose Housekeeping Genes'!$A19,Calculations!$A$4:$L$99,10,0)),"",VLOOKUP('Choose Housekeeping Genes'!$A19,Calculations!$A$4:$L$99,10,0))</f>
        <v/>
      </c>
      <c r="AG20" s="24" t="str">
        <f>IF(ISERROR(VLOOKUP('Choose Housekeeping Genes'!$A19,Calculations!$A$4:$L$99,11,0)),"",VLOOKUP('Choose Housekeeping Genes'!$A19,Calculations!$A$4:$L$99,11,0))</f>
        <v/>
      </c>
      <c r="AH20" s="36" t="str">
        <f>IF(ISERROR(VLOOKUP('Choose Housekeeping Genes'!$A19,Calculations!$A$4:$M$99,12,0)),"",VLOOKUP('Choose Housekeeping Genes'!$A19,Calculations!$A$4:$M$99,12,0))</f>
        <v/>
      </c>
      <c r="AI20" s="23" t="str">
        <f>IF(ISERROR(VLOOKUP('Choose Housekeeping Genes'!$A19,Calculations!$A$4:$AA$99,15,0)),"",VLOOKUP('Choose Housekeeping Genes'!$A19,Calculations!$A$4:$AA$99,15,0))</f>
        <v/>
      </c>
      <c r="AJ20" s="24" t="str">
        <f>IF(ISERROR(VLOOKUP('Choose Housekeeping Genes'!$A19,Calculations!$A$4:$AA$99,16,0)),"",VLOOKUP('Choose Housekeeping Genes'!$A19,Calculations!$A$4:$AA$99,16,0))</f>
        <v/>
      </c>
      <c r="AK20" s="24" t="str">
        <f>IF(ISERROR(VLOOKUP('Choose Housekeeping Genes'!$A19,Calculations!$A$4:$AA$99,17,0)),"",VLOOKUP('Choose Housekeeping Genes'!$A19,Calculations!$A$4:$AA$99,17,0))</f>
        <v/>
      </c>
      <c r="AL20" s="24" t="str">
        <f>IF(ISERROR(VLOOKUP('Choose Housekeeping Genes'!$A19,Calculations!$A$4:$AA$99,18,0)),"",VLOOKUP('Choose Housekeeping Genes'!$A19,Calculations!$A$4:$AA$99,18,0))</f>
        <v/>
      </c>
      <c r="AM20" s="24" t="str">
        <f>IF(ISERROR(VLOOKUP('Choose Housekeeping Genes'!$A19,Calculations!$A$4:$AA$99,19,0)),"",VLOOKUP('Choose Housekeeping Genes'!$A19,Calculations!$A$4:$AA$99,19,0))</f>
        <v/>
      </c>
      <c r="AN20" s="24" t="str">
        <f>IF(ISERROR(VLOOKUP('Choose Housekeeping Genes'!$A19,Calculations!$A$4:$AA$99,20,0)),"",VLOOKUP('Choose Housekeeping Genes'!$A19,Calculations!$A$4:$AA$99,20,0))</f>
        <v/>
      </c>
      <c r="AO20" s="24" t="str">
        <f>IF(ISERROR(VLOOKUP('Choose Housekeeping Genes'!$A19,Calculations!$A$4:$AA$99,21,0)),"",VLOOKUP('Choose Housekeeping Genes'!$A19,Calculations!$A$4:$AA$99,21,0))</f>
        <v/>
      </c>
      <c r="AP20" s="24" t="str">
        <f>IF(ISERROR(VLOOKUP('Choose Housekeeping Genes'!$A19,Calculations!$A$4:$AA$99,22,0)),"",VLOOKUP('Choose Housekeeping Genes'!$A19,Calculations!$A$4:$AA$99,22,0))</f>
        <v/>
      </c>
      <c r="AQ20" s="24" t="str">
        <f>IF(ISERROR(VLOOKUP('Choose Housekeeping Genes'!$A19,Calculations!$A$4:$AA$99,23,0)),"",VLOOKUP('Choose Housekeeping Genes'!$A19,Calculations!$A$4:$AA$99,23,0))</f>
        <v/>
      </c>
      <c r="AR20" s="36" t="str">
        <f>IF(ISERROR(VLOOKUP('Choose Housekeeping Genes'!$A19,Calculations!$A$4:$AA$99,24,0)),"",VLOOKUP('Choose Housekeeping Genes'!$A19,Calculations!$A$4:$AA$99,24,0))</f>
        <v/>
      </c>
      <c r="AS20" s="42" t="str">
        <f t="shared" si="20"/>
        <v>hsa-miR-195-5p</v>
      </c>
      <c r="AT20" s="43" t="s">
        <v>71</v>
      </c>
      <c r="AU20" s="13" t="str">
        <f t="shared" si="21"/>
        <v/>
      </c>
      <c r="AV20" s="13" t="str">
        <f t="shared" si="0"/>
        <v/>
      </c>
      <c r="AW20" s="13" t="str">
        <f t="shared" si="1"/>
        <v/>
      </c>
      <c r="AX20" s="13" t="str">
        <f t="shared" si="2"/>
        <v/>
      </c>
      <c r="AY20" s="13" t="str">
        <f t="shared" si="3"/>
        <v/>
      </c>
      <c r="AZ20" s="13" t="str">
        <f t="shared" si="4"/>
        <v/>
      </c>
      <c r="BA20" s="13" t="str">
        <f t="shared" si="5"/>
        <v/>
      </c>
      <c r="BB20" s="13" t="str">
        <f t="shared" si="6"/>
        <v/>
      </c>
      <c r="BC20" s="13" t="str">
        <f t="shared" si="7"/>
        <v/>
      </c>
      <c r="BD20" s="13" t="str">
        <f t="shared" si="8"/>
        <v/>
      </c>
      <c r="BE20" s="13" t="str">
        <f t="shared" si="9"/>
        <v/>
      </c>
      <c r="BF20" s="13" t="str">
        <f t="shared" si="10"/>
        <v/>
      </c>
      <c r="BG20" s="13" t="str">
        <f t="shared" si="11"/>
        <v/>
      </c>
      <c r="BH20" s="13" t="str">
        <f t="shared" si="12"/>
        <v/>
      </c>
      <c r="BI20" s="13" t="str">
        <f t="shared" si="13"/>
        <v/>
      </c>
      <c r="BJ20" s="13" t="str">
        <f t="shared" si="14"/>
        <v/>
      </c>
      <c r="BK20" s="13" t="str">
        <f t="shared" si="15"/>
        <v/>
      </c>
      <c r="BL20" s="13" t="str">
        <f t="shared" si="16"/>
        <v/>
      </c>
      <c r="BM20" s="13" t="str">
        <f t="shared" si="17"/>
        <v/>
      </c>
      <c r="BN20" s="13" t="str">
        <f t="shared" si="18"/>
        <v/>
      </c>
      <c r="BO20" s="45" t="str">
        <f t="shared" si="22"/>
        <v>N/A</v>
      </c>
      <c r="BP20" s="45" t="str">
        <f t="shared" si="23"/>
        <v>N/A</v>
      </c>
      <c r="BQ20" s="42" t="str">
        <f t="shared" si="24"/>
        <v>hsa-miR-195-5p</v>
      </c>
      <c r="BR20" s="43" t="s">
        <v>459</v>
      </c>
      <c r="BS20" s="46" t="str">
        <f t="shared" si="25"/>
        <v/>
      </c>
      <c r="BT20" s="46" t="str">
        <f t="shared" si="26"/>
        <v/>
      </c>
      <c r="BU20" s="46" t="str">
        <f t="shared" si="27"/>
        <v/>
      </c>
      <c r="BV20" s="46" t="str">
        <f t="shared" si="28"/>
        <v/>
      </c>
      <c r="BW20" s="46" t="str">
        <f t="shared" si="29"/>
        <v/>
      </c>
      <c r="BX20" s="46" t="str">
        <f t="shared" si="30"/>
        <v/>
      </c>
      <c r="BY20" s="46" t="str">
        <f t="shared" si="31"/>
        <v/>
      </c>
      <c r="BZ20" s="46" t="str">
        <f t="shared" si="32"/>
        <v/>
      </c>
      <c r="CA20" s="46" t="str">
        <f t="shared" si="33"/>
        <v/>
      </c>
      <c r="CB20" s="46" t="str">
        <f t="shared" si="34"/>
        <v/>
      </c>
      <c r="CC20" s="46" t="str">
        <f t="shared" si="35"/>
        <v/>
      </c>
      <c r="CD20" s="46" t="str">
        <f t="shared" si="36"/>
        <v/>
      </c>
      <c r="CE20" s="46" t="str">
        <f t="shared" si="37"/>
        <v/>
      </c>
      <c r="CF20" s="46" t="str">
        <f t="shared" si="38"/>
        <v/>
      </c>
      <c r="CG20" s="46" t="str">
        <f t="shared" si="39"/>
        <v/>
      </c>
      <c r="CH20" s="46" t="str">
        <f t="shared" si="40"/>
        <v/>
      </c>
      <c r="CI20" s="46" t="str">
        <f t="shared" si="41"/>
        <v/>
      </c>
      <c r="CJ20" s="46" t="str">
        <f t="shared" si="42"/>
        <v/>
      </c>
      <c r="CK20" s="46" t="str">
        <f t="shared" si="43"/>
        <v/>
      </c>
      <c r="CL20" s="46" t="str">
        <f t="shared" si="44"/>
        <v/>
      </c>
    </row>
    <row r="21" spans="1:90">
      <c r="A21" s="12" t="str">
        <f>'Gene Table'!D20</f>
        <v>hsa-miR-221-3p</v>
      </c>
      <c r="B21" s="12" t="s">
        <v>75</v>
      </c>
      <c r="C21" s="13" t="str">
        <f>IF('Test Sample Data'!C20="","",IF(SUM('Test Sample Data'!C$3:C$98)&gt;10,IF(AND(ISNUMBER('Test Sample Data'!C20),'Test Sample Data'!C20&lt;35,'Test Sample Data'!C20&gt;0),'Test Sample Data'!C20,35),""))</f>
        <v/>
      </c>
      <c r="D21" s="13" t="str">
        <f>IF('Test Sample Data'!D20="","",IF(SUM('Test Sample Data'!D$3:D$98)&gt;10,IF(AND(ISNUMBER('Test Sample Data'!D20),'Test Sample Data'!D20&lt;35,'Test Sample Data'!D20&gt;0),'Test Sample Data'!D20,35),""))</f>
        <v/>
      </c>
      <c r="E21" s="13" t="str">
        <f>IF('Test Sample Data'!E20="","",IF(SUM('Test Sample Data'!E$3:E$98)&gt;10,IF(AND(ISNUMBER('Test Sample Data'!E20),'Test Sample Data'!E20&lt;35,'Test Sample Data'!E20&gt;0),'Test Sample Data'!E20,35),""))</f>
        <v/>
      </c>
      <c r="F21" s="13" t="str">
        <f>IF('Test Sample Data'!F20="","",IF(SUM('Test Sample Data'!F$3:F$98)&gt;10,IF(AND(ISNUMBER('Test Sample Data'!F20),'Test Sample Data'!F20&lt;35,'Test Sample Data'!F20&gt;0),'Test Sample Data'!F20,35),""))</f>
        <v/>
      </c>
      <c r="G21" s="13" t="str">
        <f>IF('Test Sample Data'!G20="","",IF(SUM('Test Sample Data'!G$3:G$98)&gt;10,IF(AND(ISNUMBER('Test Sample Data'!G20),'Test Sample Data'!G20&lt;35,'Test Sample Data'!G20&gt;0),'Test Sample Data'!G20,35),""))</f>
        <v/>
      </c>
      <c r="H21" s="13" t="str">
        <f>IF('Test Sample Data'!H20="","",IF(SUM('Test Sample Data'!H$3:H$98)&gt;10,IF(AND(ISNUMBER('Test Sample Data'!H20),'Test Sample Data'!H20&lt;35,'Test Sample Data'!H20&gt;0),'Test Sample Data'!H20,35),""))</f>
        <v/>
      </c>
      <c r="I21" s="13" t="str">
        <f>IF('Test Sample Data'!I20="","",IF(SUM('Test Sample Data'!I$3:I$98)&gt;10,IF(AND(ISNUMBER('Test Sample Data'!I20),'Test Sample Data'!I20&lt;35,'Test Sample Data'!I20&gt;0),'Test Sample Data'!I20,35),""))</f>
        <v/>
      </c>
      <c r="J21" s="13" t="str">
        <f>IF('Test Sample Data'!J20="","",IF(SUM('Test Sample Data'!J$3:J$98)&gt;10,IF(AND(ISNUMBER('Test Sample Data'!J20),'Test Sample Data'!J20&lt;35,'Test Sample Data'!J20&gt;0),'Test Sample Data'!J20,35),""))</f>
        <v/>
      </c>
      <c r="K21" s="13" t="str">
        <f>IF('Test Sample Data'!K20="","",IF(SUM('Test Sample Data'!K$3:K$98)&gt;10,IF(AND(ISNUMBER('Test Sample Data'!K20),'Test Sample Data'!K20&lt;35,'Test Sample Data'!K20&gt;0),'Test Sample Data'!K20,35),""))</f>
        <v/>
      </c>
      <c r="L21" s="13" t="str">
        <f>IF('Test Sample Data'!L20="","",IF(SUM('Test Sample Data'!L$3:L$98)&gt;10,IF(AND(ISNUMBER('Test Sample Data'!L20),'Test Sample Data'!L20&lt;35,'Test Sample Data'!L20&gt;0),'Test Sample Data'!L20,35),""))</f>
        <v/>
      </c>
      <c r="M21" s="13" t="str">
        <f>'Gene Table'!D20</f>
        <v>hsa-miR-221-3p</v>
      </c>
      <c r="N21" s="13" t="s">
        <v>75</v>
      </c>
      <c r="O21" s="13" t="str">
        <f>IF('Control Sample Data'!C20="","",IF(SUM('Control Sample Data'!C$3:C$98)&gt;10,IF(AND(ISNUMBER('Control Sample Data'!C20),'Control Sample Data'!C20&lt;35,'Control Sample Data'!C20&gt;0),'Control Sample Data'!C20,35),""))</f>
        <v/>
      </c>
      <c r="P21" s="13" t="str">
        <f>IF('Control Sample Data'!D20="","",IF(SUM('Control Sample Data'!D$3:D$98)&gt;10,IF(AND(ISNUMBER('Control Sample Data'!D20),'Control Sample Data'!D20&lt;35,'Control Sample Data'!D20&gt;0),'Control Sample Data'!D20,35),""))</f>
        <v/>
      </c>
      <c r="Q21" s="13" t="str">
        <f>IF('Control Sample Data'!E20="","",IF(SUM('Control Sample Data'!E$3:E$98)&gt;10,IF(AND(ISNUMBER('Control Sample Data'!E20),'Control Sample Data'!E20&lt;35,'Control Sample Data'!E20&gt;0),'Control Sample Data'!E20,35),""))</f>
        <v/>
      </c>
      <c r="R21" s="13" t="str">
        <f>IF('Control Sample Data'!F20="","",IF(SUM('Control Sample Data'!F$3:F$98)&gt;10,IF(AND(ISNUMBER('Control Sample Data'!F20),'Control Sample Data'!F20&lt;35,'Control Sample Data'!F20&gt;0),'Control Sample Data'!F20,35),""))</f>
        <v/>
      </c>
      <c r="S21" s="13" t="str">
        <f>IF('Control Sample Data'!G20="","",IF(SUM('Control Sample Data'!G$3:G$98)&gt;10,IF(AND(ISNUMBER('Control Sample Data'!G20),'Control Sample Data'!G20&lt;35,'Control Sample Data'!G20&gt;0),'Control Sample Data'!G20,35),""))</f>
        <v/>
      </c>
      <c r="T21" s="13" t="str">
        <f>IF('Control Sample Data'!H20="","",IF(SUM('Control Sample Data'!H$3:H$98)&gt;10,IF(AND(ISNUMBER('Control Sample Data'!H20),'Control Sample Data'!H20&lt;35,'Control Sample Data'!H20&gt;0),'Control Sample Data'!H20,35),""))</f>
        <v/>
      </c>
      <c r="U21" s="13" t="str">
        <f>IF('Control Sample Data'!I20="","",IF(SUM('Control Sample Data'!I$3:I$98)&gt;10,IF(AND(ISNUMBER('Control Sample Data'!I20),'Control Sample Data'!I20&lt;35,'Control Sample Data'!I20&gt;0),'Control Sample Data'!I20,35),""))</f>
        <v/>
      </c>
      <c r="V21" s="13" t="str">
        <f>IF('Control Sample Data'!J20="","",IF(SUM('Control Sample Data'!J$3:J$98)&gt;10,IF(AND(ISNUMBER('Control Sample Data'!J20),'Control Sample Data'!J20&lt;35,'Control Sample Data'!J20&gt;0),'Control Sample Data'!J20,35),""))</f>
        <v/>
      </c>
      <c r="W21" s="13" t="str">
        <f>IF('Control Sample Data'!K20="","",IF(SUM('Control Sample Data'!K$3:K$98)&gt;10,IF(AND(ISNUMBER('Control Sample Data'!K20),'Control Sample Data'!K20&lt;35,'Control Sample Data'!K20&gt;0),'Control Sample Data'!K20,35),""))</f>
        <v/>
      </c>
      <c r="X21" s="13" t="str">
        <f>IF('Control Sample Data'!L20="","",IF(SUM('Control Sample Data'!L$3:L$98)&gt;10,IF(AND(ISNUMBER('Control Sample Data'!L20),'Control Sample Data'!L20&lt;35,'Control Sample Data'!L20&gt;0),'Control Sample Data'!L20,35),""))</f>
        <v/>
      </c>
      <c r="Y21" s="23" t="str">
        <f>IF(ISERROR(VLOOKUP('Choose Housekeeping Genes'!$A20,Calculations!$A$4:$L$99,3,0)),"",VLOOKUP('Choose Housekeeping Genes'!$A20,Calculations!$A$4:$L$99,3,0))</f>
        <v/>
      </c>
      <c r="Z21" s="24" t="str">
        <f>IF(ISERROR(VLOOKUP('Choose Housekeeping Genes'!$A20,Calculations!$A$4:$L$99,4,0)),"",VLOOKUP('Choose Housekeeping Genes'!$A20,Calculations!$A$4:$L$99,4,0))</f>
        <v/>
      </c>
      <c r="AA21" s="24" t="str">
        <f>IF(ISERROR(VLOOKUP('Choose Housekeeping Genes'!$A20,Calculations!$A$4:$L$99,5,0)),"",VLOOKUP('Choose Housekeeping Genes'!$A20,Calculations!$A$4:$L$99,5,0))</f>
        <v/>
      </c>
      <c r="AB21" s="24" t="str">
        <f>IF(ISERROR(VLOOKUP('Choose Housekeeping Genes'!$A20,Calculations!$A$4:$L$99,6,0)),"",VLOOKUP('Choose Housekeeping Genes'!$A20,Calculations!$A$4:$L$99,6,0))</f>
        <v/>
      </c>
      <c r="AC21" s="24" t="str">
        <f>IF(ISERROR(VLOOKUP('Choose Housekeeping Genes'!$A20,Calculations!$A$4:$L$99,7,0)),"",VLOOKUP('Choose Housekeeping Genes'!$A20,Calculations!$A$4:$L$99,7,0))</f>
        <v/>
      </c>
      <c r="AD21" s="24" t="str">
        <f>IF(ISERROR(VLOOKUP('Choose Housekeeping Genes'!$A20,Calculations!$A$4:$L$99,8,0)),"",VLOOKUP('Choose Housekeeping Genes'!$A20,Calculations!$A$4:$L$99,8,0))</f>
        <v/>
      </c>
      <c r="AE21" s="24" t="str">
        <f>IF(ISERROR(VLOOKUP('Choose Housekeeping Genes'!$A20,Calculations!$A$4:$L$99,9,0)),"",VLOOKUP('Choose Housekeeping Genes'!$A20,Calculations!$A$4:$L$99,9,0))</f>
        <v/>
      </c>
      <c r="AF21" s="24" t="str">
        <f>IF(ISERROR(VLOOKUP('Choose Housekeeping Genes'!$A20,Calculations!$A$4:$L$99,10,0)),"",VLOOKUP('Choose Housekeeping Genes'!$A20,Calculations!$A$4:$L$99,10,0))</f>
        <v/>
      </c>
      <c r="AG21" s="24" t="str">
        <f>IF(ISERROR(VLOOKUP('Choose Housekeeping Genes'!$A20,Calculations!$A$4:$L$99,11,0)),"",VLOOKUP('Choose Housekeeping Genes'!$A20,Calculations!$A$4:$L$99,11,0))</f>
        <v/>
      </c>
      <c r="AH21" s="36" t="str">
        <f>IF(ISERROR(VLOOKUP('Choose Housekeeping Genes'!$A20,Calculations!$A$4:$M$99,12,0)),"",VLOOKUP('Choose Housekeeping Genes'!$A20,Calculations!$A$4:$M$99,12,0))</f>
        <v/>
      </c>
      <c r="AI21" s="23" t="str">
        <f>IF(ISERROR(VLOOKUP('Choose Housekeeping Genes'!$A20,Calculations!$A$4:$AA$99,15,0)),"",VLOOKUP('Choose Housekeeping Genes'!$A20,Calculations!$A$4:$AA$99,15,0))</f>
        <v/>
      </c>
      <c r="AJ21" s="24" t="str">
        <f>IF(ISERROR(VLOOKUP('Choose Housekeeping Genes'!$A20,Calculations!$A$4:$AA$99,16,0)),"",VLOOKUP('Choose Housekeeping Genes'!$A20,Calculations!$A$4:$AA$99,16,0))</f>
        <v/>
      </c>
      <c r="AK21" s="24" t="str">
        <f>IF(ISERROR(VLOOKUP('Choose Housekeeping Genes'!$A20,Calculations!$A$4:$AA$99,17,0)),"",VLOOKUP('Choose Housekeeping Genes'!$A20,Calculations!$A$4:$AA$99,17,0))</f>
        <v/>
      </c>
      <c r="AL21" s="24" t="str">
        <f>IF(ISERROR(VLOOKUP('Choose Housekeeping Genes'!$A20,Calculations!$A$4:$AA$99,18,0)),"",VLOOKUP('Choose Housekeeping Genes'!$A20,Calculations!$A$4:$AA$99,18,0))</f>
        <v/>
      </c>
      <c r="AM21" s="24" t="str">
        <f>IF(ISERROR(VLOOKUP('Choose Housekeeping Genes'!$A20,Calculations!$A$4:$AA$99,19,0)),"",VLOOKUP('Choose Housekeeping Genes'!$A20,Calculations!$A$4:$AA$99,19,0))</f>
        <v/>
      </c>
      <c r="AN21" s="24" t="str">
        <f>IF(ISERROR(VLOOKUP('Choose Housekeeping Genes'!$A20,Calculations!$A$4:$AA$99,20,0)),"",VLOOKUP('Choose Housekeeping Genes'!$A20,Calculations!$A$4:$AA$99,20,0))</f>
        <v/>
      </c>
      <c r="AO21" s="24" t="str">
        <f>IF(ISERROR(VLOOKUP('Choose Housekeeping Genes'!$A20,Calculations!$A$4:$AA$99,21,0)),"",VLOOKUP('Choose Housekeeping Genes'!$A20,Calculations!$A$4:$AA$99,21,0))</f>
        <v/>
      </c>
      <c r="AP21" s="24" t="str">
        <f>IF(ISERROR(VLOOKUP('Choose Housekeeping Genes'!$A20,Calculations!$A$4:$AA$99,22,0)),"",VLOOKUP('Choose Housekeeping Genes'!$A20,Calculations!$A$4:$AA$99,22,0))</f>
        <v/>
      </c>
      <c r="AQ21" s="24" t="str">
        <f>IF(ISERROR(VLOOKUP('Choose Housekeeping Genes'!$A20,Calculations!$A$4:$AA$99,23,0)),"",VLOOKUP('Choose Housekeeping Genes'!$A20,Calculations!$A$4:$AA$99,23,0))</f>
        <v/>
      </c>
      <c r="AR21" s="36" t="str">
        <f>IF(ISERROR(VLOOKUP('Choose Housekeeping Genes'!$A20,Calculations!$A$4:$AA$99,24,0)),"",VLOOKUP('Choose Housekeeping Genes'!$A20,Calculations!$A$4:$AA$99,24,0))</f>
        <v/>
      </c>
      <c r="AS21" s="42" t="str">
        <f t="shared" si="20"/>
        <v>hsa-miR-221-3p</v>
      </c>
      <c r="AT21" s="43" t="s">
        <v>75</v>
      </c>
      <c r="AU21" s="13" t="str">
        <f t="shared" si="21"/>
        <v/>
      </c>
      <c r="AV21" s="13" t="str">
        <f t="shared" si="0"/>
        <v/>
      </c>
      <c r="AW21" s="13" t="str">
        <f t="shared" si="1"/>
        <v/>
      </c>
      <c r="AX21" s="13" t="str">
        <f t="shared" si="2"/>
        <v/>
      </c>
      <c r="AY21" s="13" t="str">
        <f t="shared" si="3"/>
        <v/>
      </c>
      <c r="AZ21" s="13" t="str">
        <f t="shared" si="4"/>
        <v/>
      </c>
      <c r="BA21" s="13" t="str">
        <f t="shared" si="5"/>
        <v/>
      </c>
      <c r="BB21" s="13" t="str">
        <f t="shared" si="6"/>
        <v/>
      </c>
      <c r="BC21" s="13" t="str">
        <f t="shared" si="7"/>
        <v/>
      </c>
      <c r="BD21" s="13" t="str">
        <f t="shared" si="8"/>
        <v/>
      </c>
      <c r="BE21" s="13" t="str">
        <f t="shared" si="9"/>
        <v/>
      </c>
      <c r="BF21" s="13" t="str">
        <f t="shared" si="10"/>
        <v/>
      </c>
      <c r="BG21" s="13" t="str">
        <f t="shared" si="11"/>
        <v/>
      </c>
      <c r="BH21" s="13" t="str">
        <f t="shared" si="12"/>
        <v/>
      </c>
      <c r="BI21" s="13" t="str">
        <f t="shared" si="13"/>
        <v/>
      </c>
      <c r="BJ21" s="13" t="str">
        <f t="shared" si="14"/>
        <v/>
      </c>
      <c r="BK21" s="13" t="str">
        <f t="shared" si="15"/>
        <v/>
      </c>
      <c r="BL21" s="13" t="str">
        <f t="shared" si="16"/>
        <v/>
      </c>
      <c r="BM21" s="13" t="str">
        <f t="shared" si="17"/>
        <v/>
      </c>
      <c r="BN21" s="13" t="str">
        <f t="shared" si="18"/>
        <v/>
      </c>
      <c r="BO21" s="45" t="str">
        <f t="shared" si="22"/>
        <v>N/A</v>
      </c>
      <c r="BP21" s="45" t="str">
        <f t="shared" si="23"/>
        <v>N/A</v>
      </c>
      <c r="BQ21" s="42" t="str">
        <f t="shared" si="24"/>
        <v>hsa-miR-221-3p</v>
      </c>
      <c r="BR21" s="43" t="s">
        <v>460</v>
      </c>
      <c r="BS21" s="46" t="str">
        <f t="shared" si="25"/>
        <v/>
      </c>
      <c r="BT21" s="46" t="str">
        <f t="shared" si="26"/>
        <v/>
      </c>
      <c r="BU21" s="46" t="str">
        <f t="shared" si="27"/>
        <v/>
      </c>
      <c r="BV21" s="46" t="str">
        <f t="shared" si="28"/>
        <v/>
      </c>
      <c r="BW21" s="46" t="str">
        <f t="shared" si="29"/>
        <v/>
      </c>
      <c r="BX21" s="46" t="str">
        <f t="shared" si="30"/>
        <v/>
      </c>
      <c r="BY21" s="46" t="str">
        <f t="shared" si="31"/>
        <v/>
      </c>
      <c r="BZ21" s="46" t="str">
        <f t="shared" si="32"/>
        <v/>
      </c>
      <c r="CA21" s="46" t="str">
        <f t="shared" si="33"/>
        <v/>
      </c>
      <c r="CB21" s="46" t="str">
        <f t="shared" si="34"/>
        <v/>
      </c>
      <c r="CC21" s="46" t="str">
        <f t="shared" si="35"/>
        <v/>
      </c>
      <c r="CD21" s="46" t="str">
        <f t="shared" si="36"/>
        <v/>
      </c>
      <c r="CE21" s="46" t="str">
        <f t="shared" si="37"/>
        <v/>
      </c>
      <c r="CF21" s="46" t="str">
        <f t="shared" si="38"/>
        <v/>
      </c>
      <c r="CG21" s="46" t="str">
        <f t="shared" si="39"/>
        <v/>
      </c>
      <c r="CH21" s="46" t="str">
        <f t="shared" si="40"/>
        <v/>
      </c>
      <c r="CI21" s="46" t="str">
        <f t="shared" si="41"/>
        <v/>
      </c>
      <c r="CJ21" s="46" t="str">
        <f t="shared" si="42"/>
        <v/>
      </c>
      <c r="CK21" s="46" t="str">
        <f t="shared" si="43"/>
        <v/>
      </c>
      <c r="CL21" s="46" t="str">
        <f t="shared" si="44"/>
        <v/>
      </c>
    </row>
    <row r="22" spans="1:90">
      <c r="A22" s="12" t="str">
        <f>'Gene Table'!D21</f>
        <v>hsa-miR-223-3p</v>
      </c>
      <c r="B22" s="12" t="s">
        <v>79</v>
      </c>
      <c r="C22" s="13" t="str">
        <f>IF('Test Sample Data'!C21="","",IF(SUM('Test Sample Data'!C$3:C$98)&gt;10,IF(AND(ISNUMBER('Test Sample Data'!C21),'Test Sample Data'!C21&lt;35,'Test Sample Data'!C21&gt;0),'Test Sample Data'!C21,35),""))</f>
        <v/>
      </c>
      <c r="D22" s="13" t="str">
        <f>IF('Test Sample Data'!D21="","",IF(SUM('Test Sample Data'!D$3:D$98)&gt;10,IF(AND(ISNUMBER('Test Sample Data'!D21),'Test Sample Data'!D21&lt;35,'Test Sample Data'!D21&gt;0),'Test Sample Data'!D21,35),""))</f>
        <v/>
      </c>
      <c r="E22" s="13" t="str">
        <f>IF('Test Sample Data'!E21="","",IF(SUM('Test Sample Data'!E$3:E$98)&gt;10,IF(AND(ISNUMBER('Test Sample Data'!E21),'Test Sample Data'!E21&lt;35,'Test Sample Data'!E21&gt;0),'Test Sample Data'!E21,35),""))</f>
        <v/>
      </c>
      <c r="F22" s="13" t="str">
        <f>IF('Test Sample Data'!F21="","",IF(SUM('Test Sample Data'!F$3:F$98)&gt;10,IF(AND(ISNUMBER('Test Sample Data'!F21),'Test Sample Data'!F21&lt;35,'Test Sample Data'!F21&gt;0),'Test Sample Data'!F21,35),""))</f>
        <v/>
      </c>
      <c r="G22" s="13" t="str">
        <f>IF('Test Sample Data'!G21="","",IF(SUM('Test Sample Data'!G$3:G$98)&gt;10,IF(AND(ISNUMBER('Test Sample Data'!G21),'Test Sample Data'!G21&lt;35,'Test Sample Data'!G21&gt;0),'Test Sample Data'!G21,35),""))</f>
        <v/>
      </c>
      <c r="H22" s="13" t="str">
        <f>IF('Test Sample Data'!H21="","",IF(SUM('Test Sample Data'!H$3:H$98)&gt;10,IF(AND(ISNUMBER('Test Sample Data'!H21),'Test Sample Data'!H21&lt;35,'Test Sample Data'!H21&gt;0),'Test Sample Data'!H21,35),""))</f>
        <v/>
      </c>
      <c r="I22" s="13" t="str">
        <f>IF('Test Sample Data'!I21="","",IF(SUM('Test Sample Data'!I$3:I$98)&gt;10,IF(AND(ISNUMBER('Test Sample Data'!I21),'Test Sample Data'!I21&lt;35,'Test Sample Data'!I21&gt;0),'Test Sample Data'!I21,35),""))</f>
        <v/>
      </c>
      <c r="J22" s="13" t="str">
        <f>IF('Test Sample Data'!J21="","",IF(SUM('Test Sample Data'!J$3:J$98)&gt;10,IF(AND(ISNUMBER('Test Sample Data'!J21),'Test Sample Data'!J21&lt;35,'Test Sample Data'!J21&gt;0),'Test Sample Data'!J21,35),""))</f>
        <v/>
      </c>
      <c r="K22" s="13" t="str">
        <f>IF('Test Sample Data'!K21="","",IF(SUM('Test Sample Data'!K$3:K$98)&gt;10,IF(AND(ISNUMBER('Test Sample Data'!K21),'Test Sample Data'!K21&lt;35,'Test Sample Data'!K21&gt;0),'Test Sample Data'!K21,35),""))</f>
        <v/>
      </c>
      <c r="L22" s="13" t="str">
        <f>IF('Test Sample Data'!L21="","",IF(SUM('Test Sample Data'!L$3:L$98)&gt;10,IF(AND(ISNUMBER('Test Sample Data'!L21),'Test Sample Data'!L21&lt;35,'Test Sample Data'!L21&gt;0),'Test Sample Data'!L21,35),""))</f>
        <v/>
      </c>
      <c r="M22" s="13" t="str">
        <f>'Gene Table'!D21</f>
        <v>hsa-miR-223-3p</v>
      </c>
      <c r="N22" s="13" t="s">
        <v>79</v>
      </c>
      <c r="O22" s="13" t="str">
        <f>IF('Control Sample Data'!C21="","",IF(SUM('Control Sample Data'!C$3:C$98)&gt;10,IF(AND(ISNUMBER('Control Sample Data'!C21),'Control Sample Data'!C21&lt;35,'Control Sample Data'!C21&gt;0),'Control Sample Data'!C21,35),""))</f>
        <v/>
      </c>
      <c r="P22" s="13" t="str">
        <f>IF('Control Sample Data'!D21="","",IF(SUM('Control Sample Data'!D$3:D$98)&gt;10,IF(AND(ISNUMBER('Control Sample Data'!D21),'Control Sample Data'!D21&lt;35,'Control Sample Data'!D21&gt;0),'Control Sample Data'!D21,35),""))</f>
        <v/>
      </c>
      <c r="Q22" s="13" t="str">
        <f>IF('Control Sample Data'!E21="","",IF(SUM('Control Sample Data'!E$3:E$98)&gt;10,IF(AND(ISNUMBER('Control Sample Data'!E21),'Control Sample Data'!E21&lt;35,'Control Sample Data'!E21&gt;0),'Control Sample Data'!E21,35),""))</f>
        <v/>
      </c>
      <c r="R22" s="13" t="str">
        <f>IF('Control Sample Data'!F21="","",IF(SUM('Control Sample Data'!F$3:F$98)&gt;10,IF(AND(ISNUMBER('Control Sample Data'!F21),'Control Sample Data'!F21&lt;35,'Control Sample Data'!F21&gt;0),'Control Sample Data'!F21,35),""))</f>
        <v/>
      </c>
      <c r="S22" s="13" t="str">
        <f>IF('Control Sample Data'!G21="","",IF(SUM('Control Sample Data'!G$3:G$98)&gt;10,IF(AND(ISNUMBER('Control Sample Data'!G21),'Control Sample Data'!G21&lt;35,'Control Sample Data'!G21&gt;0),'Control Sample Data'!G21,35),""))</f>
        <v/>
      </c>
      <c r="T22" s="13" t="str">
        <f>IF('Control Sample Data'!H21="","",IF(SUM('Control Sample Data'!H$3:H$98)&gt;10,IF(AND(ISNUMBER('Control Sample Data'!H21),'Control Sample Data'!H21&lt;35,'Control Sample Data'!H21&gt;0),'Control Sample Data'!H21,35),""))</f>
        <v/>
      </c>
      <c r="U22" s="13" t="str">
        <f>IF('Control Sample Data'!I21="","",IF(SUM('Control Sample Data'!I$3:I$98)&gt;10,IF(AND(ISNUMBER('Control Sample Data'!I21),'Control Sample Data'!I21&lt;35,'Control Sample Data'!I21&gt;0),'Control Sample Data'!I21,35),""))</f>
        <v/>
      </c>
      <c r="V22" s="13" t="str">
        <f>IF('Control Sample Data'!J21="","",IF(SUM('Control Sample Data'!J$3:J$98)&gt;10,IF(AND(ISNUMBER('Control Sample Data'!J21),'Control Sample Data'!J21&lt;35,'Control Sample Data'!J21&gt;0),'Control Sample Data'!J21,35),""))</f>
        <v/>
      </c>
      <c r="W22" s="13" t="str">
        <f>IF('Control Sample Data'!K21="","",IF(SUM('Control Sample Data'!K$3:K$98)&gt;10,IF(AND(ISNUMBER('Control Sample Data'!K21),'Control Sample Data'!K21&lt;35,'Control Sample Data'!K21&gt;0),'Control Sample Data'!K21,35),""))</f>
        <v/>
      </c>
      <c r="X22" s="13" t="str">
        <f>IF('Control Sample Data'!L21="","",IF(SUM('Control Sample Data'!L$3:L$98)&gt;10,IF(AND(ISNUMBER('Control Sample Data'!L21),'Control Sample Data'!L21&lt;35,'Control Sample Data'!L21&gt;0),'Control Sample Data'!L21,35),""))</f>
        <v/>
      </c>
      <c r="Y22" s="23" t="str">
        <f>IF(ISERROR(VLOOKUP('Choose Housekeeping Genes'!$A21,Calculations!$A$4:$L$99,3,0)),"",VLOOKUP('Choose Housekeeping Genes'!$A21,Calculations!$A$4:$L$99,3,0))</f>
        <v/>
      </c>
      <c r="Z22" s="24" t="str">
        <f>IF(ISERROR(VLOOKUP('Choose Housekeeping Genes'!$A21,Calculations!$A$4:$L$99,4,0)),"",VLOOKUP('Choose Housekeeping Genes'!$A21,Calculations!$A$4:$L$99,4,0))</f>
        <v/>
      </c>
      <c r="AA22" s="24" t="str">
        <f>IF(ISERROR(VLOOKUP('Choose Housekeeping Genes'!$A21,Calculations!$A$4:$L$99,5,0)),"",VLOOKUP('Choose Housekeeping Genes'!$A21,Calculations!$A$4:$L$99,5,0))</f>
        <v/>
      </c>
      <c r="AB22" s="24" t="str">
        <f>IF(ISERROR(VLOOKUP('Choose Housekeeping Genes'!$A21,Calculations!$A$4:$L$99,6,0)),"",VLOOKUP('Choose Housekeeping Genes'!$A21,Calculations!$A$4:$L$99,6,0))</f>
        <v/>
      </c>
      <c r="AC22" s="24" t="str">
        <f>IF(ISERROR(VLOOKUP('Choose Housekeeping Genes'!$A21,Calculations!$A$4:$L$99,7,0)),"",VLOOKUP('Choose Housekeeping Genes'!$A21,Calculations!$A$4:$L$99,7,0))</f>
        <v/>
      </c>
      <c r="AD22" s="24" t="str">
        <f>IF(ISERROR(VLOOKUP('Choose Housekeeping Genes'!$A21,Calculations!$A$4:$L$99,8,0)),"",VLOOKUP('Choose Housekeeping Genes'!$A21,Calculations!$A$4:$L$99,8,0))</f>
        <v/>
      </c>
      <c r="AE22" s="24" t="str">
        <f>IF(ISERROR(VLOOKUP('Choose Housekeeping Genes'!$A21,Calculations!$A$4:$L$99,9,0)),"",VLOOKUP('Choose Housekeeping Genes'!$A21,Calculations!$A$4:$L$99,9,0))</f>
        <v/>
      </c>
      <c r="AF22" s="24" t="str">
        <f>IF(ISERROR(VLOOKUP('Choose Housekeeping Genes'!$A21,Calculations!$A$4:$L$99,10,0)),"",VLOOKUP('Choose Housekeeping Genes'!$A21,Calculations!$A$4:$L$99,10,0))</f>
        <v/>
      </c>
      <c r="AG22" s="24" t="str">
        <f>IF(ISERROR(VLOOKUP('Choose Housekeeping Genes'!$A21,Calculations!$A$4:$L$99,11,0)),"",VLOOKUP('Choose Housekeeping Genes'!$A21,Calculations!$A$4:$L$99,11,0))</f>
        <v/>
      </c>
      <c r="AH22" s="36" t="str">
        <f>IF(ISERROR(VLOOKUP('Choose Housekeeping Genes'!$A21,Calculations!$A$4:$M$99,12,0)),"",VLOOKUP('Choose Housekeeping Genes'!$A21,Calculations!$A$4:$M$99,12,0))</f>
        <v/>
      </c>
      <c r="AI22" s="23" t="str">
        <f>IF(ISERROR(VLOOKUP('Choose Housekeeping Genes'!$A21,Calculations!$A$4:$AA$99,15,0)),"",VLOOKUP('Choose Housekeeping Genes'!$A21,Calculations!$A$4:$AA$99,15,0))</f>
        <v/>
      </c>
      <c r="AJ22" s="24" t="str">
        <f>IF(ISERROR(VLOOKUP('Choose Housekeeping Genes'!$A21,Calculations!$A$4:$AA$99,16,0)),"",VLOOKUP('Choose Housekeeping Genes'!$A21,Calculations!$A$4:$AA$99,16,0))</f>
        <v/>
      </c>
      <c r="AK22" s="24" t="str">
        <f>IF(ISERROR(VLOOKUP('Choose Housekeeping Genes'!$A21,Calculations!$A$4:$AA$99,17,0)),"",VLOOKUP('Choose Housekeeping Genes'!$A21,Calculations!$A$4:$AA$99,17,0))</f>
        <v/>
      </c>
      <c r="AL22" s="24" t="str">
        <f>IF(ISERROR(VLOOKUP('Choose Housekeeping Genes'!$A21,Calculations!$A$4:$AA$99,18,0)),"",VLOOKUP('Choose Housekeeping Genes'!$A21,Calculations!$A$4:$AA$99,18,0))</f>
        <v/>
      </c>
      <c r="AM22" s="24" t="str">
        <f>IF(ISERROR(VLOOKUP('Choose Housekeeping Genes'!$A21,Calculations!$A$4:$AA$99,19,0)),"",VLOOKUP('Choose Housekeeping Genes'!$A21,Calculations!$A$4:$AA$99,19,0))</f>
        <v/>
      </c>
      <c r="AN22" s="24" t="str">
        <f>IF(ISERROR(VLOOKUP('Choose Housekeeping Genes'!$A21,Calculations!$A$4:$AA$99,20,0)),"",VLOOKUP('Choose Housekeeping Genes'!$A21,Calculations!$A$4:$AA$99,20,0))</f>
        <v/>
      </c>
      <c r="AO22" s="24" t="str">
        <f>IF(ISERROR(VLOOKUP('Choose Housekeeping Genes'!$A21,Calculations!$A$4:$AA$99,21,0)),"",VLOOKUP('Choose Housekeeping Genes'!$A21,Calculations!$A$4:$AA$99,21,0))</f>
        <v/>
      </c>
      <c r="AP22" s="24" t="str">
        <f>IF(ISERROR(VLOOKUP('Choose Housekeeping Genes'!$A21,Calculations!$A$4:$AA$99,22,0)),"",VLOOKUP('Choose Housekeeping Genes'!$A21,Calculations!$A$4:$AA$99,22,0))</f>
        <v/>
      </c>
      <c r="AQ22" s="24" t="str">
        <f>IF(ISERROR(VLOOKUP('Choose Housekeeping Genes'!$A21,Calculations!$A$4:$AA$99,23,0)),"",VLOOKUP('Choose Housekeeping Genes'!$A21,Calculations!$A$4:$AA$99,23,0))</f>
        <v/>
      </c>
      <c r="AR22" s="36" t="str">
        <f>IF(ISERROR(VLOOKUP('Choose Housekeeping Genes'!$A21,Calculations!$A$4:$AA$99,24,0)),"",VLOOKUP('Choose Housekeeping Genes'!$A21,Calculations!$A$4:$AA$99,24,0))</f>
        <v/>
      </c>
      <c r="AS22" s="42" t="str">
        <f t="shared" si="20"/>
        <v>hsa-miR-223-3p</v>
      </c>
      <c r="AT22" s="43" t="s">
        <v>79</v>
      </c>
      <c r="AU22" s="13" t="str">
        <f t="shared" si="21"/>
        <v/>
      </c>
      <c r="AV22" s="13" t="str">
        <f t="shared" si="0"/>
        <v/>
      </c>
      <c r="AW22" s="13" t="str">
        <f t="shared" si="1"/>
        <v/>
      </c>
      <c r="AX22" s="13" t="str">
        <f t="shared" si="2"/>
        <v/>
      </c>
      <c r="AY22" s="13" t="str">
        <f t="shared" si="3"/>
        <v/>
      </c>
      <c r="AZ22" s="13" t="str">
        <f t="shared" si="4"/>
        <v/>
      </c>
      <c r="BA22" s="13" t="str">
        <f t="shared" si="5"/>
        <v/>
      </c>
      <c r="BB22" s="13" t="str">
        <f t="shared" si="6"/>
        <v/>
      </c>
      <c r="BC22" s="13" t="str">
        <f t="shared" si="7"/>
        <v/>
      </c>
      <c r="BD22" s="13" t="str">
        <f t="shared" si="8"/>
        <v/>
      </c>
      <c r="BE22" s="13" t="str">
        <f t="shared" si="9"/>
        <v/>
      </c>
      <c r="BF22" s="13" t="str">
        <f t="shared" si="10"/>
        <v/>
      </c>
      <c r="BG22" s="13" t="str">
        <f t="shared" si="11"/>
        <v/>
      </c>
      <c r="BH22" s="13" t="str">
        <f t="shared" si="12"/>
        <v/>
      </c>
      <c r="BI22" s="13" t="str">
        <f t="shared" si="13"/>
        <v/>
      </c>
      <c r="BJ22" s="13" t="str">
        <f t="shared" si="14"/>
        <v/>
      </c>
      <c r="BK22" s="13" t="str">
        <f t="shared" si="15"/>
        <v/>
      </c>
      <c r="BL22" s="13" t="str">
        <f t="shared" si="16"/>
        <v/>
      </c>
      <c r="BM22" s="13" t="str">
        <f t="shared" si="17"/>
        <v/>
      </c>
      <c r="BN22" s="13" t="str">
        <f t="shared" si="18"/>
        <v/>
      </c>
      <c r="BO22" s="45" t="str">
        <f t="shared" si="22"/>
        <v>N/A</v>
      </c>
      <c r="BP22" s="45" t="str">
        <f t="shared" si="23"/>
        <v>N/A</v>
      </c>
      <c r="BQ22" s="42" t="str">
        <f t="shared" si="24"/>
        <v>hsa-miR-223-3p</v>
      </c>
      <c r="BR22" s="43" t="s">
        <v>461</v>
      </c>
      <c r="BS22" s="46" t="str">
        <f t="shared" si="25"/>
        <v/>
      </c>
      <c r="BT22" s="46" t="str">
        <f t="shared" si="26"/>
        <v/>
      </c>
      <c r="BU22" s="46" t="str">
        <f t="shared" si="27"/>
        <v/>
      </c>
      <c r="BV22" s="46" t="str">
        <f t="shared" si="28"/>
        <v/>
      </c>
      <c r="BW22" s="46" t="str">
        <f t="shared" si="29"/>
        <v/>
      </c>
      <c r="BX22" s="46" t="str">
        <f t="shared" si="30"/>
        <v/>
      </c>
      <c r="BY22" s="46" t="str">
        <f t="shared" si="31"/>
        <v/>
      </c>
      <c r="BZ22" s="46" t="str">
        <f t="shared" si="32"/>
        <v/>
      </c>
      <c r="CA22" s="46" t="str">
        <f t="shared" si="33"/>
        <v/>
      </c>
      <c r="CB22" s="46" t="str">
        <f t="shared" si="34"/>
        <v/>
      </c>
      <c r="CC22" s="46" t="str">
        <f t="shared" si="35"/>
        <v/>
      </c>
      <c r="CD22" s="46" t="str">
        <f t="shared" si="36"/>
        <v/>
      </c>
      <c r="CE22" s="46" t="str">
        <f t="shared" si="37"/>
        <v/>
      </c>
      <c r="CF22" s="46" t="str">
        <f t="shared" si="38"/>
        <v/>
      </c>
      <c r="CG22" s="46" t="str">
        <f t="shared" si="39"/>
        <v/>
      </c>
      <c r="CH22" s="46" t="str">
        <f t="shared" si="40"/>
        <v/>
      </c>
      <c r="CI22" s="46" t="str">
        <f t="shared" si="41"/>
        <v/>
      </c>
      <c r="CJ22" s="46" t="str">
        <f t="shared" si="42"/>
        <v/>
      </c>
      <c r="CK22" s="46" t="str">
        <f t="shared" si="43"/>
        <v/>
      </c>
      <c r="CL22" s="46" t="str">
        <f t="shared" si="44"/>
        <v/>
      </c>
    </row>
    <row r="23" ht="13.5" spans="1:90">
      <c r="A23" s="12" t="str">
        <f>'Gene Table'!D22</f>
        <v>hsa-miR-296-5p</v>
      </c>
      <c r="B23" s="12" t="s">
        <v>83</v>
      </c>
      <c r="C23" s="13" t="str">
        <f>IF('Test Sample Data'!C22="","",IF(SUM('Test Sample Data'!C$3:C$98)&gt;10,IF(AND(ISNUMBER('Test Sample Data'!C22),'Test Sample Data'!C22&lt;35,'Test Sample Data'!C22&gt;0),'Test Sample Data'!C22,35),""))</f>
        <v/>
      </c>
      <c r="D23" s="13" t="str">
        <f>IF('Test Sample Data'!D22="","",IF(SUM('Test Sample Data'!D$3:D$98)&gt;10,IF(AND(ISNUMBER('Test Sample Data'!D22),'Test Sample Data'!D22&lt;35,'Test Sample Data'!D22&gt;0),'Test Sample Data'!D22,35),""))</f>
        <v/>
      </c>
      <c r="E23" s="13" t="str">
        <f>IF('Test Sample Data'!E22="","",IF(SUM('Test Sample Data'!E$3:E$98)&gt;10,IF(AND(ISNUMBER('Test Sample Data'!E22),'Test Sample Data'!E22&lt;35,'Test Sample Data'!E22&gt;0),'Test Sample Data'!E22,35),""))</f>
        <v/>
      </c>
      <c r="F23" s="13" t="str">
        <f>IF('Test Sample Data'!F22="","",IF(SUM('Test Sample Data'!F$3:F$98)&gt;10,IF(AND(ISNUMBER('Test Sample Data'!F22),'Test Sample Data'!F22&lt;35,'Test Sample Data'!F22&gt;0),'Test Sample Data'!F22,35),""))</f>
        <v/>
      </c>
      <c r="G23" s="13" t="str">
        <f>IF('Test Sample Data'!G22="","",IF(SUM('Test Sample Data'!G$3:G$98)&gt;10,IF(AND(ISNUMBER('Test Sample Data'!G22),'Test Sample Data'!G22&lt;35,'Test Sample Data'!G22&gt;0),'Test Sample Data'!G22,35),""))</f>
        <v/>
      </c>
      <c r="H23" s="13" t="str">
        <f>IF('Test Sample Data'!H22="","",IF(SUM('Test Sample Data'!H$3:H$98)&gt;10,IF(AND(ISNUMBER('Test Sample Data'!H22),'Test Sample Data'!H22&lt;35,'Test Sample Data'!H22&gt;0),'Test Sample Data'!H22,35),""))</f>
        <v/>
      </c>
      <c r="I23" s="13" t="str">
        <f>IF('Test Sample Data'!I22="","",IF(SUM('Test Sample Data'!I$3:I$98)&gt;10,IF(AND(ISNUMBER('Test Sample Data'!I22),'Test Sample Data'!I22&lt;35,'Test Sample Data'!I22&gt;0),'Test Sample Data'!I22,35),""))</f>
        <v/>
      </c>
      <c r="J23" s="13" t="str">
        <f>IF('Test Sample Data'!J22="","",IF(SUM('Test Sample Data'!J$3:J$98)&gt;10,IF(AND(ISNUMBER('Test Sample Data'!J22),'Test Sample Data'!J22&lt;35,'Test Sample Data'!J22&gt;0),'Test Sample Data'!J22,35),""))</f>
        <v/>
      </c>
      <c r="K23" s="13" t="str">
        <f>IF('Test Sample Data'!K22="","",IF(SUM('Test Sample Data'!K$3:K$98)&gt;10,IF(AND(ISNUMBER('Test Sample Data'!K22),'Test Sample Data'!K22&lt;35,'Test Sample Data'!K22&gt;0),'Test Sample Data'!K22,35),""))</f>
        <v/>
      </c>
      <c r="L23" s="13" t="str">
        <f>IF('Test Sample Data'!L22="","",IF(SUM('Test Sample Data'!L$3:L$98)&gt;10,IF(AND(ISNUMBER('Test Sample Data'!L22),'Test Sample Data'!L22&lt;35,'Test Sample Data'!L22&gt;0),'Test Sample Data'!L22,35),""))</f>
        <v/>
      </c>
      <c r="M23" s="13" t="str">
        <f>'Gene Table'!D22</f>
        <v>hsa-miR-296-5p</v>
      </c>
      <c r="N23" s="13" t="s">
        <v>83</v>
      </c>
      <c r="O23" s="13" t="str">
        <f>IF('Control Sample Data'!C22="","",IF(SUM('Control Sample Data'!C$3:C$98)&gt;10,IF(AND(ISNUMBER('Control Sample Data'!C22),'Control Sample Data'!C22&lt;35,'Control Sample Data'!C22&gt;0),'Control Sample Data'!C22,35),""))</f>
        <v/>
      </c>
      <c r="P23" s="13" t="str">
        <f>IF('Control Sample Data'!D22="","",IF(SUM('Control Sample Data'!D$3:D$98)&gt;10,IF(AND(ISNUMBER('Control Sample Data'!D22),'Control Sample Data'!D22&lt;35,'Control Sample Data'!D22&gt;0),'Control Sample Data'!D22,35),""))</f>
        <v/>
      </c>
      <c r="Q23" s="13" t="str">
        <f>IF('Control Sample Data'!E22="","",IF(SUM('Control Sample Data'!E$3:E$98)&gt;10,IF(AND(ISNUMBER('Control Sample Data'!E22),'Control Sample Data'!E22&lt;35,'Control Sample Data'!E22&gt;0),'Control Sample Data'!E22,35),""))</f>
        <v/>
      </c>
      <c r="R23" s="13" t="str">
        <f>IF('Control Sample Data'!F22="","",IF(SUM('Control Sample Data'!F$3:F$98)&gt;10,IF(AND(ISNUMBER('Control Sample Data'!F22),'Control Sample Data'!F22&lt;35,'Control Sample Data'!F22&gt;0),'Control Sample Data'!F22,35),""))</f>
        <v/>
      </c>
      <c r="S23" s="13" t="str">
        <f>IF('Control Sample Data'!G22="","",IF(SUM('Control Sample Data'!G$3:G$98)&gt;10,IF(AND(ISNUMBER('Control Sample Data'!G22),'Control Sample Data'!G22&lt;35,'Control Sample Data'!G22&gt;0),'Control Sample Data'!G22,35),""))</f>
        <v/>
      </c>
      <c r="T23" s="13" t="str">
        <f>IF('Control Sample Data'!H22="","",IF(SUM('Control Sample Data'!H$3:H$98)&gt;10,IF(AND(ISNUMBER('Control Sample Data'!H22),'Control Sample Data'!H22&lt;35,'Control Sample Data'!H22&gt;0),'Control Sample Data'!H22,35),""))</f>
        <v/>
      </c>
      <c r="U23" s="13" t="str">
        <f>IF('Control Sample Data'!I22="","",IF(SUM('Control Sample Data'!I$3:I$98)&gt;10,IF(AND(ISNUMBER('Control Sample Data'!I22),'Control Sample Data'!I22&lt;35,'Control Sample Data'!I22&gt;0),'Control Sample Data'!I22,35),""))</f>
        <v/>
      </c>
      <c r="V23" s="13" t="str">
        <f>IF('Control Sample Data'!J22="","",IF(SUM('Control Sample Data'!J$3:J$98)&gt;10,IF(AND(ISNUMBER('Control Sample Data'!J22),'Control Sample Data'!J22&lt;35,'Control Sample Data'!J22&gt;0),'Control Sample Data'!J22,35),""))</f>
        <v/>
      </c>
      <c r="W23" s="13" t="str">
        <f>IF('Control Sample Data'!K22="","",IF(SUM('Control Sample Data'!K$3:K$98)&gt;10,IF(AND(ISNUMBER('Control Sample Data'!K22),'Control Sample Data'!K22&lt;35,'Control Sample Data'!K22&gt;0),'Control Sample Data'!K22,35),""))</f>
        <v/>
      </c>
      <c r="X23" s="13" t="str">
        <f>IF('Control Sample Data'!L22="","",IF(SUM('Control Sample Data'!L$3:L$98)&gt;10,IF(AND(ISNUMBER('Control Sample Data'!L22),'Control Sample Data'!L22&lt;35,'Control Sample Data'!L22&gt;0),'Control Sample Data'!L22,35),""))</f>
        <v/>
      </c>
      <c r="Y23" s="25" t="str">
        <f>IF(ISERROR(VLOOKUP('Choose Housekeeping Genes'!$A22,Calculations!$A$4:$L$99,3,0)),"",VLOOKUP('Choose Housekeeping Genes'!$A22,Calculations!$A$4:$L$99,3,0))</f>
        <v/>
      </c>
      <c r="Z23" s="26" t="str">
        <f>IF(ISERROR(VLOOKUP('Choose Housekeeping Genes'!$A22,Calculations!$A$4:$L$99,4,0)),"",VLOOKUP('Choose Housekeeping Genes'!$A22,Calculations!$A$4:$L$99,4,0))</f>
        <v/>
      </c>
      <c r="AA23" s="26" t="str">
        <f>IF(ISERROR(VLOOKUP('Choose Housekeeping Genes'!$A22,Calculations!$A$4:$L$99,5,0)),"",VLOOKUP('Choose Housekeeping Genes'!$A22,Calculations!$A$4:$L$99,5,0))</f>
        <v/>
      </c>
      <c r="AB23" s="26" t="str">
        <f>IF(ISERROR(VLOOKUP('Choose Housekeeping Genes'!$A22,Calculations!$A$4:$L$99,6,0)),"",VLOOKUP('Choose Housekeeping Genes'!$A22,Calculations!$A$4:$L$99,6,0))</f>
        <v/>
      </c>
      <c r="AC23" s="26" t="str">
        <f>IF(ISERROR(VLOOKUP('Choose Housekeeping Genes'!$A22,Calculations!$A$4:$L$99,7,0)),"",VLOOKUP('Choose Housekeeping Genes'!$A22,Calculations!$A$4:$L$99,7,0))</f>
        <v/>
      </c>
      <c r="AD23" s="26" t="str">
        <f>IF(ISERROR(VLOOKUP('Choose Housekeeping Genes'!$A22,Calculations!$A$4:$L$99,8,0)),"",VLOOKUP('Choose Housekeeping Genes'!$A22,Calculations!$A$4:$L$99,8,0))</f>
        <v/>
      </c>
      <c r="AE23" s="26" t="str">
        <f>IF(ISERROR(VLOOKUP('Choose Housekeeping Genes'!$A22,Calculations!$A$4:$L$99,9,0)),"",VLOOKUP('Choose Housekeeping Genes'!$A22,Calculations!$A$4:$L$99,9,0))</f>
        <v/>
      </c>
      <c r="AF23" s="26" t="str">
        <f>IF(ISERROR(VLOOKUP('Choose Housekeeping Genes'!$A22,Calculations!$A$4:$L$99,10,0)),"",VLOOKUP('Choose Housekeeping Genes'!$A22,Calculations!$A$4:$L$99,10,0))</f>
        <v/>
      </c>
      <c r="AG23" s="26" t="str">
        <f>IF(ISERROR(VLOOKUP('Choose Housekeeping Genes'!$A22,Calculations!$A$4:$L$99,11,0)),"",VLOOKUP('Choose Housekeeping Genes'!$A22,Calculations!$A$4:$L$99,11,0))</f>
        <v/>
      </c>
      <c r="AH23" s="37" t="str">
        <f>IF(ISERROR(VLOOKUP('Choose Housekeeping Genes'!$A22,Calculations!$A$4:$M$99,12,0)),"",VLOOKUP('Choose Housekeeping Genes'!$A22,Calculations!$A$4:$M$99,12,0))</f>
        <v/>
      </c>
      <c r="AI23" s="25" t="str">
        <f>IF(ISERROR(VLOOKUP('Choose Housekeeping Genes'!$A22,Calculations!$A$4:$AA$99,15,0)),"",VLOOKUP('Choose Housekeeping Genes'!$A22,Calculations!$A$4:$AA$99,15,0))</f>
        <v/>
      </c>
      <c r="AJ23" s="26" t="str">
        <f>IF(ISERROR(VLOOKUP('Choose Housekeeping Genes'!$A22,Calculations!$A$4:$AA$99,16,0)),"",VLOOKUP('Choose Housekeeping Genes'!$A22,Calculations!$A$4:$AA$99,16,0))</f>
        <v/>
      </c>
      <c r="AK23" s="26" t="str">
        <f>IF(ISERROR(VLOOKUP('Choose Housekeeping Genes'!$A22,Calculations!$A$4:$AA$99,17,0)),"",VLOOKUP('Choose Housekeeping Genes'!$A22,Calculations!$A$4:$AA$99,17,0))</f>
        <v/>
      </c>
      <c r="AL23" s="26" t="str">
        <f>IF(ISERROR(VLOOKUP('Choose Housekeeping Genes'!$A22,Calculations!$A$4:$AA$99,18,0)),"",VLOOKUP('Choose Housekeeping Genes'!$A22,Calculations!$A$4:$AA$99,18,0))</f>
        <v/>
      </c>
      <c r="AM23" s="26" t="str">
        <f>IF(ISERROR(VLOOKUP('Choose Housekeeping Genes'!$A22,Calculations!$A$4:$AA$99,19,0)),"",VLOOKUP('Choose Housekeeping Genes'!$A22,Calculations!$A$4:$AA$99,19,0))</f>
        <v/>
      </c>
      <c r="AN23" s="26" t="str">
        <f>IF(ISERROR(VLOOKUP('Choose Housekeeping Genes'!$A22,Calculations!$A$4:$AA$99,20,0)),"",VLOOKUP('Choose Housekeeping Genes'!$A22,Calculations!$A$4:$AA$99,20,0))</f>
        <v/>
      </c>
      <c r="AO23" s="24" t="str">
        <f>IF(ISERROR(VLOOKUP('Choose Housekeeping Genes'!$A22,Calculations!$A$4:$AA$99,21,0)),"",VLOOKUP('Choose Housekeeping Genes'!$A22,Calculations!$A$4:$AA$99,21,0))</f>
        <v/>
      </c>
      <c r="AP23" s="24" t="str">
        <f>IF(ISERROR(VLOOKUP('Choose Housekeeping Genes'!$A22,Calculations!$A$4:$AA$99,22,0)),"",VLOOKUP('Choose Housekeeping Genes'!$A22,Calculations!$A$4:$AA$99,22,0))</f>
        <v/>
      </c>
      <c r="AQ23" s="24" t="str">
        <f>IF(ISERROR(VLOOKUP('Choose Housekeeping Genes'!$A22,Calculations!$A$4:$AA$99,23,0)),"",VLOOKUP('Choose Housekeeping Genes'!$A22,Calculations!$A$4:$AA$99,23,0))</f>
        <v/>
      </c>
      <c r="AR23" s="36" t="str">
        <f>IF(ISERROR(VLOOKUP('Choose Housekeeping Genes'!$A22,Calculations!$A$4:$AA$99,24,0)),"",VLOOKUP('Choose Housekeeping Genes'!$A22,Calculations!$A$4:$AA$99,24,0))</f>
        <v/>
      </c>
      <c r="AS23" s="42" t="str">
        <f t="shared" si="20"/>
        <v>hsa-miR-296-5p</v>
      </c>
      <c r="AT23" s="43" t="s">
        <v>83</v>
      </c>
      <c r="AU23" s="13" t="str">
        <f t="shared" si="21"/>
        <v/>
      </c>
      <c r="AV23" s="13" t="str">
        <f t="shared" si="0"/>
        <v/>
      </c>
      <c r="AW23" s="13" t="str">
        <f t="shared" si="1"/>
        <v/>
      </c>
      <c r="AX23" s="13" t="str">
        <f t="shared" si="2"/>
        <v/>
      </c>
      <c r="AY23" s="13" t="str">
        <f t="shared" si="3"/>
        <v/>
      </c>
      <c r="AZ23" s="13" t="str">
        <f t="shared" si="4"/>
        <v/>
      </c>
      <c r="BA23" s="13" t="str">
        <f t="shared" si="5"/>
        <v/>
      </c>
      <c r="BB23" s="13" t="str">
        <f t="shared" si="6"/>
        <v/>
      </c>
      <c r="BC23" s="13" t="str">
        <f t="shared" si="7"/>
        <v/>
      </c>
      <c r="BD23" s="13" t="str">
        <f t="shared" si="8"/>
        <v/>
      </c>
      <c r="BE23" s="13" t="str">
        <f t="shared" si="9"/>
        <v/>
      </c>
      <c r="BF23" s="13" t="str">
        <f t="shared" si="10"/>
        <v/>
      </c>
      <c r="BG23" s="13" t="str">
        <f t="shared" si="11"/>
        <v/>
      </c>
      <c r="BH23" s="13" t="str">
        <f t="shared" si="12"/>
        <v/>
      </c>
      <c r="BI23" s="13" t="str">
        <f t="shared" si="13"/>
        <v/>
      </c>
      <c r="BJ23" s="13" t="str">
        <f t="shared" si="14"/>
        <v/>
      </c>
      <c r="BK23" s="13" t="str">
        <f t="shared" si="15"/>
        <v/>
      </c>
      <c r="BL23" s="13" t="str">
        <f t="shared" si="16"/>
        <v/>
      </c>
      <c r="BM23" s="13" t="str">
        <f t="shared" si="17"/>
        <v/>
      </c>
      <c r="BN23" s="13" t="str">
        <f t="shared" si="18"/>
        <v/>
      </c>
      <c r="BO23" s="45" t="str">
        <f t="shared" si="22"/>
        <v>N/A</v>
      </c>
      <c r="BP23" s="45" t="str">
        <f t="shared" si="23"/>
        <v>N/A</v>
      </c>
      <c r="BQ23" s="42" t="str">
        <f t="shared" si="24"/>
        <v>hsa-miR-296-5p</v>
      </c>
      <c r="BR23" s="43" t="s">
        <v>462</v>
      </c>
      <c r="BS23" s="46" t="str">
        <f t="shared" si="25"/>
        <v/>
      </c>
      <c r="BT23" s="46" t="str">
        <f t="shared" si="26"/>
        <v/>
      </c>
      <c r="BU23" s="46" t="str">
        <f t="shared" si="27"/>
        <v/>
      </c>
      <c r="BV23" s="46" t="str">
        <f t="shared" si="28"/>
        <v/>
      </c>
      <c r="BW23" s="46" t="str">
        <f t="shared" si="29"/>
        <v/>
      </c>
      <c r="BX23" s="46" t="str">
        <f t="shared" si="30"/>
        <v/>
      </c>
      <c r="BY23" s="46" t="str">
        <f t="shared" si="31"/>
        <v/>
      </c>
      <c r="BZ23" s="46" t="str">
        <f t="shared" si="32"/>
        <v/>
      </c>
      <c r="CA23" s="46" t="str">
        <f t="shared" si="33"/>
        <v/>
      </c>
      <c r="CB23" s="46" t="str">
        <f t="shared" si="34"/>
        <v/>
      </c>
      <c r="CC23" s="46" t="str">
        <f t="shared" si="35"/>
        <v/>
      </c>
      <c r="CD23" s="46" t="str">
        <f t="shared" si="36"/>
        <v/>
      </c>
      <c r="CE23" s="46" t="str">
        <f t="shared" si="37"/>
        <v/>
      </c>
      <c r="CF23" s="46" t="str">
        <f t="shared" si="38"/>
        <v/>
      </c>
      <c r="CG23" s="46" t="str">
        <f t="shared" si="39"/>
        <v/>
      </c>
      <c r="CH23" s="46" t="str">
        <f t="shared" si="40"/>
        <v/>
      </c>
      <c r="CI23" s="46" t="str">
        <f t="shared" si="41"/>
        <v/>
      </c>
      <c r="CJ23" s="46" t="str">
        <f t="shared" si="42"/>
        <v/>
      </c>
      <c r="CK23" s="46" t="str">
        <f t="shared" si="43"/>
        <v/>
      </c>
      <c r="CL23" s="46" t="str">
        <f t="shared" si="44"/>
        <v/>
      </c>
    </row>
    <row r="24" ht="13.5" spans="1:90">
      <c r="A24" s="12" t="str">
        <f>'Gene Table'!D23</f>
        <v>hsa-miR-335-5p</v>
      </c>
      <c r="B24" s="12" t="s">
        <v>87</v>
      </c>
      <c r="C24" s="13" t="str">
        <f>IF('Test Sample Data'!C23="","",IF(SUM('Test Sample Data'!C$3:C$98)&gt;10,IF(AND(ISNUMBER('Test Sample Data'!C23),'Test Sample Data'!C23&lt;35,'Test Sample Data'!C23&gt;0),'Test Sample Data'!C23,35),""))</f>
        <v/>
      </c>
      <c r="D24" s="13" t="str">
        <f>IF('Test Sample Data'!D23="","",IF(SUM('Test Sample Data'!D$3:D$98)&gt;10,IF(AND(ISNUMBER('Test Sample Data'!D23),'Test Sample Data'!D23&lt;35,'Test Sample Data'!D23&gt;0),'Test Sample Data'!D23,35),""))</f>
        <v/>
      </c>
      <c r="E24" s="13" t="str">
        <f>IF('Test Sample Data'!E23="","",IF(SUM('Test Sample Data'!E$3:E$98)&gt;10,IF(AND(ISNUMBER('Test Sample Data'!E23),'Test Sample Data'!E23&lt;35,'Test Sample Data'!E23&gt;0),'Test Sample Data'!E23,35),""))</f>
        <v/>
      </c>
      <c r="F24" s="13" t="str">
        <f>IF('Test Sample Data'!F23="","",IF(SUM('Test Sample Data'!F$3:F$98)&gt;10,IF(AND(ISNUMBER('Test Sample Data'!F23),'Test Sample Data'!F23&lt;35,'Test Sample Data'!F23&gt;0),'Test Sample Data'!F23,35),""))</f>
        <v/>
      </c>
      <c r="G24" s="13" t="str">
        <f>IF('Test Sample Data'!G23="","",IF(SUM('Test Sample Data'!G$3:G$98)&gt;10,IF(AND(ISNUMBER('Test Sample Data'!G23),'Test Sample Data'!G23&lt;35,'Test Sample Data'!G23&gt;0),'Test Sample Data'!G23,35),""))</f>
        <v/>
      </c>
      <c r="H24" s="13" t="str">
        <f>IF('Test Sample Data'!H23="","",IF(SUM('Test Sample Data'!H$3:H$98)&gt;10,IF(AND(ISNUMBER('Test Sample Data'!H23),'Test Sample Data'!H23&lt;35,'Test Sample Data'!H23&gt;0),'Test Sample Data'!H23,35),""))</f>
        <v/>
      </c>
      <c r="I24" s="13" t="str">
        <f>IF('Test Sample Data'!I23="","",IF(SUM('Test Sample Data'!I$3:I$98)&gt;10,IF(AND(ISNUMBER('Test Sample Data'!I23),'Test Sample Data'!I23&lt;35,'Test Sample Data'!I23&gt;0),'Test Sample Data'!I23,35),""))</f>
        <v/>
      </c>
      <c r="J24" s="13" t="str">
        <f>IF('Test Sample Data'!J23="","",IF(SUM('Test Sample Data'!J$3:J$98)&gt;10,IF(AND(ISNUMBER('Test Sample Data'!J23),'Test Sample Data'!J23&lt;35,'Test Sample Data'!J23&gt;0),'Test Sample Data'!J23,35),""))</f>
        <v/>
      </c>
      <c r="K24" s="13" t="str">
        <f>IF('Test Sample Data'!K23="","",IF(SUM('Test Sample Data'!K$3:K$98)&gt;10,IF(AND(ISNUMBER('Test Sample Data'!K23),'Test Sample Data'!K23&lt;35,'Test Sample Data'!K23&gt;0),'Test Sample Data'!K23,35),""))</f>
        <v/>
      </c>
      <c r="L24" s="13" t="str">
        <f>IF('Test Sample Data'!L23="","",IF(SUM('Test Sample Data'!L$3:L$98)&gt;10,IF(AND(ISNUMBER('Test Sample Data'!L23),'Test Sample Data'!L23&lt;35,'Test Sample Data'!L23&gt;0),'Test Sample Data'!L23,35),""))</f>
        <v/>
      </c>
      <c r="M24" s="13" t="str">
        <f>'Gene Table'!D23</f>
        <v>hsa-miR-335-5p</v>
      </c>
      <c r="N24" s="13" t="s">
        <v>87</v>
      </c>
      <c r="O24" s="13" t="str">
        <f>IF('Control Sample Data'!C23="","",IF(SUM('Control Sample Data'!C$3:C$98)&gt;10,IF(AND(ISNUMBER('Control Sample Data'!C23),'Control Sample Data'!C23&lt;35,'Control Sample Data'!C23&gt;0),'Control Sample Data'!C23,35),""))</f>
        <v/>
      </c>
      <c r="P24" s="13" t="str">
        <f>IF('Control Sample Data'!D23="","",IF(SUM('Control Sample Data'!D$3:D$98)&gt;10,IF(AND(ISNUMBER('Control Sample Data'!D23),'Control Sample Data'!D23&lt;35,'Control Sample Data'!D23&gt;0),'Control Sample Data'!D23,35),""))</f>
        <v/>
      </c>
      <c r="Q24" s="13" t="str">
        <f>IF('Control Sample Data'!E23="","",IF(SUM('Control Sample Data'!E$3:E$98)&gt;10,IF(AND(ISNUMBER('Control Sample Data'!E23),'Control Sample Data'!E23&lt;35,'Control Sample Data'!E23&gt;0),'Control Sample Data'!E23,35),""))</f>
        <v/>
      </c>
      <c r="R24" s="13" t="str">
        <f>IF('Control Sample Data'!F23="","",IF(SUM('Control Sample Data'!F$3:F$98)&gt;10,IF(AND(ISNUMBER('Control Sample Data'!F23),'Control Sample Data'!F23&lt;35,'Control Sample Data'!F23&gt;0),'Control Sample Data'!F23,35),""))</f>
        <v/>
      </c>
      <c r="S24" s="13" t="str">
        <f>IF('Control Sample Data'!G23="","",IF(SUM('Control Sample Data'!G$3:G$98)&gt;10,IF(AND(ISNUMBER('Control Sample Data'!G23),'Control Sample Data'!G23&lt;35,'Control Sample Data'!G23&gt;0),'Control Sample Data'!G23,35),""))</f>
        <v/>
      </c>
      <c r="T24" s="13" t="str">
        <f>IF('Control Sample Data'!H23="","",IF(SUM('Control Sample Data'!H$3:H$98)&gt;10,IF(AND(ISNUMBER('Control Sample Data'!H23),'Control Sample Data'!H23&lt;35,'Control Sample Data'!H23&gt;0),'Control Sample Data'!H23,35),""))</f>
        <v/>
      </c>
      <c r="U24" s="13" t="str">
        <f>IF('Control Sample Data'!I23="","",IF(SUM('Control Sample Data'!I$3:I$98)&gt;10,IF(AND(ISNUMBER('Control Sample Data'!I23),'Control Sample Data'!I23&lt;35,'Control Sample Data'!I23&gt;0),'Control Sample Data'!I23,35),""))</f>
        <v/>
      </c>
      <c r="V24" s="13" t="str">
        <f>IF('Control Sample Data'!J23="","",IF(SUM('Control Sample Data'!J$3:J$98)&gt;10,IF(AND(ISNUMBER('Control Sample Data'!J23),'Control Sample Data'!J23&lt;35,'Control Sample Data'!J23&gt;0),'Control Sample Data'!J23,35),""))</f>
        <v/>
      </c>
      <c r="W24" s="13" t="str">
        <f>IF('Control Sample Data'!K23="","",IF(SUM('Control Sample Data'!K$3:K$98)&gt;10,IF(AND(ISNUMBER('Control Sample Data'!K23),'Control Sample Data'!K23&lt;35,'Control Sample Data'!K23&gt;0),'Control Sample Data'!K23,35),""))</f>
        <v/>
      </c>
      <c r="X24" s="13" t="str">
        <f>IF('Control Sample Data'!L23="","",IF(SUM('Control Sample Data'!L$3:L$98)&gt;10,IF(AND(ISNUMBER('Control Sample Data'!L23),'Control Sample Data'!L23&lt;35,'Control Sample Data'!L23&gt;0),'Control Sample Data'!L23,35),""))</f>
        <v/>
      </c>
      <c r="Y24" s="27" t="s">
        <v>463</v>
      </c>
      <c r="Z24" s="27"/>
      <c r="AA24" s="27"/>
      <c r="AB24" s="27"/>
      <c r="AC24" s="27"/>
      <c r="AD24" s="27"/>
      <c r="AE24" s="27"/>
      <c r="AF24" s="27"/>
      <c r="AG24" s="27"/>
      <c r="AH24" s="27"/>
      <c r="AI24" s="27"/>
      <c r="AJ24" s="27"/>
      <c r="AK24" s="27"/>
      <c r="AL24" s="27"/>
      <c r="AM24" s="27"/>
      <c r="AN24" s="27"/>
      <c r="AO24" s="27"/>
      <c r="AP24" s="27"/>
      <c r="AQ24" s="27"/>
      <c r="AR24" s="27"/>
      <c r="AS24" s="42" t="str">
        <f t="shared" si="20"/>
        <v>hsa-miR-335-5p</v>
      </c>
      <c r="AT24" s="43" t="s">
        <v>87</v>
      </c>
      <c r="AU24" s="13" t="str">
        <f t="shared" si="21"/>
        <v/>
      </c>
      <c r="AV24" s="13" t="str">
        <f t="shared" si="0"/>
        <v/>
      </c>
      <c r="AW24" s="13" t="str">
        <f t="shared" si="1"/>
        <v/>
      </c>
      <c r="AX24" s="13" t="str">
        <f t="shared" si="2"/>
        <v/>
      </c>
      <c r="AY24" s="13" t="str">
        <f t="shared" si="3"/>
        <v/>
      </c>
      <c r="AZ24" s="13" t="str">
        <f t="shared" si="4"/>
        <v/>
      </c>
      <c r="BA24" s="13" t="str">
        <f t="shared" si="5"/>
        <v/>
      </c>
      <c r="BB24" s="13" t="str">
        <f t="shared" si="6"/>
        <v/>
      </c>
      <c r="BC24" s="13" t="str">
        <f t="shared" si="7"/>
        <v/>
      </c>
      <c r="BD24" s="13" t="str">
        <f t="shared" si="8"/>
        <v/>
      </c>
      <c r="BE24" s="13" t="str">
        <f t="shared" si="9"/>
        <v/>
      </c>
      <c r="BF24" s="13" t="str">
        <f t="shared" si="10"/>
        <v/>
      </c>
      <c r="BG24" s="13" t="str">
        <f t="shared" si="11"/>
        <v/>
      </c>
      <c r="BH24" s="13" t="str">
        <f t="shared" si="12"/>
        <v/>
      </c>
      <c r="BI24" s="13" t="str">
        <f t="shared" si="13"/>
        <v/>
      </c>
      <c r="BJ24" s="13" t="str">
        <f t="shared" si="14"/>
        <v/>
      </c>
      <c r="BK24" s="13" t="str">
        <f t="shared" si="15"/>
        <v/>
      </c>
      <c r="BL24" s="13" t="str">
        <f t="shared" si="16"/>
        <v/>
      </c>
      <c r="BM24" s="13" t="str">
        <f t="shared" si="17"/>
        <v/>
      </c>
      <c r="BN24" s="13" t="str">
        <f t="shared" si="18"/>
        <v/>
      </c>
      <c r="BO24" s="45" t="str">
        <f t="shared" si="22"/>
        <v>N/A</v>
      </c>
      <c r="BP24" s="45" t="str">
        <f t="shared" si="23"/>
        <v>N/A</v>
      </c>
      <c r="BQ24" s="42" t="str">
        <f t="shared" si="24"/>
        <v>hsa-miR-335-5p</v>
      </c>
      <c r="BR24" s="43" t="s">
        <v>464</v>
      </c>
      <c r="BS24" s="46" t="str">
        <f t="shared" si="25"/>
        <v/>
      </c>
      <c r="BT24" s="46" t="str">
        <f t="shared" si="26"/>
        <v/>
      </c>
      <c r="BU24" s="46" t="str">
        <f t="shared" si="27"/>
        <v/>
      </c>
      <c r="BV24" s="46" t="str">
        <f t="shared" si="28"/>
        <v/>
      </c>
      <c r="BW24" s="46" t="str">
        <f t="shared" si="29"/>
        <v/>
      </c>
      <c r="BX24" s="46" t="str">
        <f t="shared" si="30"/>
        <v/>
      </c>
      <c r="BY24" s="46" t="str">
        <f t="shared" si="31"/>
        <v/>
      </c>
      <c r="BZ24" s="46" t="str">
        <f t="shared" si="32"/>
        <v/>
      </c>
      <c r="CA24" s="46" t="str">
        <f t="shared" si="33"/>
        <v/>
      </c>
      <c r="CB24" s="46" t="str">
        <f t="shared" si="34"/>
        <v/>
      </c>
      <c r="CC24" s="46" t="str">
        <f t="shared" si="35"/>
        <v/>
      </c>
      <c r="CD24" s="46" t="str">
        <f t="shared" si="36"/>
        <v/>
      </c>
      <c r="CE24" s="46" t="str">
        <f t="shared" si="37"/>
        <v/>
      </c>
      <c r="CF24" s="46" t="str">
        <f t="shared" si="38"/>
        <v/>
      </c>
      <c r="CG24" s="46" t="str">
        <f t="shared" si="39"/>
        <v/>
      </c>
      <c r="CH24" s="46" t="str">
        <f t="shared" si="40"/>
        <v/>
      </c>
      <c r="CI24" s="46" t="str">
        <f t="shared" si="41"/>
        <v/>
      </c>
      <c r="CJ24" s="46" t="str">
        <f t="shared" si="42"/>
        <v/>
      </c>
      <c r="CK24" s="46" t="str">
        <f t="shared" si="43"/>
        <v/>
      </c>
      <c r="CL24" s="46" t="str">
        <f t="shared" si="44"/>
        <v/>
      </c>
    </row>
    <row r="25" spans="1:90">
      <c r="A25" s="12" t="str">
        <f>'Gene Table'!D24</f>
        <v>hsa-miR-34a-5p</v>
      </c>
      <c r="B25" s="12" t="s">
        <v>91</v>
      </c>
      <c r="C25" s="13" t="str">
        <f>IF('Test Sample Data'!C24="","",IF(SUM('Test Sample Data'!C$3:C$98)&gt;10,IF(AND(ISNUMBER('Test Sample Data'!C24),'Test Sample Data'!C24&lt;35,'Test Sample Data'!C24&gt;0),'Test Sample Data'!C24,35),""))</f>
        <v/>
      </c>
      <c r="D25" s="13" t="str">
        <f>IF('Test Sample Data'!D24="","",IF(SUM('Test Sample Data'!D$3:D$98)&gt;10,IF(AND(ISNUMBER('Test Sample Data'!D24),'Test Sample Data'!D24&lt;35,'Test Sample Data'!D24&gt;0),'Test Sample Data'!D24,35),""))</f>
        <v/>
      </c>
      <c r="E25" s="13" t="str">
        <f>IF('Test Sample Data'!E24="","",IF(SUM('Test Sample Data'!E$3:E$98)&gt;10,IF(AND(ISNUMBER('Test Sample Data'!E24),'Test Sample Data'!E24&lt;35,'Test Sample Data'!E24&gt;0),'Test Sample Data'!E24,35),""))</f>
        <v/>
      </c>
      <c r="F25" s="13" t="str">
        <f>IF('Test Sample Data'!F24="","",IF(SUM('Test Sample Data'!F$3:F$98)&gt;10,IF(AND(ISNUMBER('Test Sample Data'!F24),'Test Sample Data'!F24&lt;35,'Test Sample Data'!F24&gt;0),'Test Sample Data'!F24,35),""))</f>
        <v/>
      </c>
      <c r="G25" s="13" t="str">
        <f>IF('Test Sample Data'!G24="","",IF(SUM('Test Sample Data'!G$3:G$98)&gt;10,IF(AND(ISNUMBER('Test Sample Data'!G24),'Test Sample Data'!G24&lt;35,'Test Sample Data'!G24&gt;0),'Test Sample Data'!G24,35),""))</f>
        <v/>
      </c>
      <c r="H25" s="13" t="str">
        <f>IF('Test Sample Data'!H24="","",IF(SUM('Test Sample Data'!H$3:H$98)&gt;10,IF(AND(ISNUMBER('Test Sample Data'!H24),'Test Sample Data'!H24&lt;35,'Test Sample Data'!H24&gt;0),'Test Sample Data'!H24,35),""))</f>
        <v/>
      </c>
      <c r="I25" s="13" t="str">
        <f>IF('Test Sample Data'!I24="","",IF(SUM('Test Sample Data'!I$3:I$98)&gt;10,IF(AND(ISNUMBER('Test Sample Data'!I24),'Test Sample Data'!I24&lt;35,'Test Sample Data'!I24&gt;0),'Test Sample Data'!I24,35),""))</f>
        <v/>
      </c>
      <c r="J25" s="13" t="str">
        <f>IF('Test Sample Data'!J24="","",IF(SUM('Test Sample Data'!J$3:J$98)&gt;10,IF(AND(ISNUMBER('Test Sample Data'!J24),'Test Sample Data'!J24&lt;35,'Test Sample Data'!J24&gt;0),'Test Sample Data'!J24,35),""))</f>
        <v/>
      </c>
      <c r="K25" s="13" t="str">
        <f>IF('Test Sample Data'!K24="","",IF(SUM('Test Sample Data'!K$3:K$98)&gt;10,IF(AND(ISNUMBER('Test Sample Data'!K24),'Test Sample Data'!K24&lt;35,'Test Sample Data'!K24&gt;0),'Test Sample Data'!K24,35),""))</f>
        <v/>
      </c>
      <c r="L25" s="13" t="str">
        <f>IF('Test Sample Data'!L24="","",IF(SUM('Test Sample Data'!L$3:L$98)&gt;10,IF(AND(ISNUMBER('Test Sample Data'!L24),'Test Sample Data'!L24&lt;35,'Test Sample Data'!L24&gt;0),'Test Sample Data'!L24,35),""))</f>
        <v/>
      </c>
      <c r="M25" s="13" t="str">
        <f>'Gene Table'!D24</f>
        <v>hsa-miR-34a-5p</v>
      </c>
      <c r="N25" s="13" t="s">
        <v>91</v>
      </c>
      <c r="O25" s="13" t="str">
        <f>IF('Control Sample Data'!C24="","",IF(SUM('Control Sample Data'!C$3:C$98)&gt;10,IF(AND(ISNUMBER('Control Sample Data'!C24),'Control Sample Data'!C24&lt;35,'Control Sample Data'!C24&gt;0),'Control Sample Data'!C24,35),""))</f>
        <v/>
      </c>
      <c r="P25" s="13" t="str">
        <f>IF('Control Sample Data'!D24="","",IF(SUM('Control Sample Data'!D$3:D$98)&gt;10,IF(AND(ISNUMBER('Control Sample Data'!D24),'Control Sample Data'!D24&lt;35,'Control Sample Data'!D24&gt;0),'Control Sample Data'!D24,35),""))</f>
        <v/>
      </c>
      <c r="Q25" s="13" t="str">
        <f>IF('Control Sample Data'!E24="","",IF(SUM('Control Sample Data'!E$3:E$98)&gt;10,IF(AND(ISNUMBER('Control Sample Data'!E24),'Control Sample Data'!E24&lt;35,'Control Sample Data'!E24&gt;0),'Control Sample Data'!E24,35),""))</f>
        <v/>
      </c>
      <c r="R25" s="13" t="str">
        <f>IF('Control Sample Data'!F24="","",IF(SUM('Control Sample Data'!F$3:F$98)&gt;10,IF(AND(ISNUMBER('Control Sample Data'!F24),'Control Sample Data'!F24&lt;35,'Control Sample Data'!F24&gt;0),'Control Sample Data'!F24,35),""))</f>
        <v/>
      </c>
      <c r="S25" s="13" t="str">
        <f>IF('Control Sample Data'!G24="","",IF(SUM('Control Sample Data'!G$3:G$98)&gt;10,IF(AND(ISNUMBER('Control Sample Data'!G24),'Control Sample Data'!G24&lt;35,'Control Sample Data'!G24&gt;0),'Control Sample Data'!G24,35),""))</f>
        <v/>
      </c>
      <c r="T25" s="13" t="str">
        <f>IF('Control Sample Data'!H24="","",IF(SUM('Control Sample Data'!H$3:H$98)&gt;10,IF(AND(ISNUMBER('Control Sample Data'!H24),'Control Sample Data'!H24&lt;35,'Control Sample Data'!H24&gt;0),'Control Sample Data'!H24,35),""))</f>
        <v/>
      </c>
      <c r="U25" s="13" t="str">
        <f>IF('Control Sample Data'!I24="","",IF(SUM('Control Sample Data'!I$3:I$98)&gt;10,IF(AND(ISNUMBER('Control Sample Data'!I24),'Control Sample Data'!I24&lt;35,'Control Sample Data'!I24&gt;0),'Control Sample Data'!I24,35),""))</f>
        <v/>
      </c>
      <c r="V25" s="13" t="str">
        <f>IF('Control Sample Data'!J24="","",IF(SUM('Control Sample Data'!J$3:J$98)&gt;10,IF(AND(ISNUMBER('Control Sample Data'!J24),'Control Sample Data'!J24&lt;35,'Control Sample Data'!J24&gt;0),'Control Sample Data'!J24,35),""))</f>
        <v/>
      </c>
      <c r="W25" s="13" t="str">
        <f>IF('Control Sample Data'!K24="","",IF(SUM('Control Sample Data'!K$3:K$98)&gt;10,IF(AND(ISNUMBER('Control Sample Data'!K24),'Control Sample Data'!K24&lt;35,'Control Sample Data'!K24&gt;0),'Control Sample Data'!K24,35),""))</f>
        <v/>
      </c>
      <c r="X25" s="13" t="str">
        <f>IF('Control Sample Data'!L24="","",IF(SUM('Control Sample Data'!L$3:L$98)&gt;10,IF(AND(ISNUMBER('Control Sample Data'!L24),'Control Sample Data'!L24&lt;35,'Control Sample Data'!L24&gt;0),'Control Sample Data'!L24,35),""))</f>
        <v/>
      </c>
      <c r="Y25" s="28" t="s">
        <v>465</v>
      </c>
      <c r="Z25" s="29"/>
      <c r="AA25" s="29"/>
      <c r="AB25" s="29"/>
      <c r="AC25" s="29"/>
      <c r="AD25" s="29"/>
      <c r="AE25" s="29"/>
      <c r="AF25" s="29"/>
      <c r="AG25" s="29"/>
      <c r="AH25" s="38"/>
      <c r="AI25" s="28" t="s">
        <v>465</v>
      </c>
      <c r="AJ25" s="29"/>
      <c r="AK25" s="29"/>
      <c r="AL25" s="29"/>
      <c r="AM25" s="29"/>
      <c r="AN25" s="29"/>
      <c r="AO25" s="29"/>
      <c r="AP25" s="29"/>
      <c r="AQ25" s="29"/>
      <c r="AR25" s="38"/>
      <c r="AS25" s="42" t="str">
        <f t="shared" si="20"/>
        <v>hsa-miR-34a-5p</v>
      </c>
      <c r="AT25" s="43" t="s">
        <v>91</v>
      </c>
      <c r="AU25" s="13" t="str">
        <f t="shared" si="21"/>
        <v/>
      </c>
      <c r="AV25" s="13" t="str">
        <f t="shared" si="0"/>
        <v/>
      </c>
      <c r="AW25" s="13" t="str">
        <f t="shared" si="1"/>
        <v/>
      </c>
      <c r="AX25" s="13" t="str">
        <f t="shared" si="2"/>
        <v/>
      </c>
      <c r="AY25" s="13" t="str">
        <f t="shared" si="3"/>
        <v/>
      </c>
      <c r="AZ25" s="13" t="str">
        <f t="shared" si="4"/>
        <v/>
      </c>
      <c r="BA25" s="13" t="str">
        <f t="shared" si="5"/>
        <v/>
      </c>
      <c r="BB25" s="13" t="str">
        <f t="shared" si="6"/>
        <v/>
      </c>
      <c r="BC25" s="13" t="str">
        <f t="shared" si="7"/>
        <v/>
      </c>
      <c r="BD25" s="13" t="str">
        <f t="shared" si="8"/>
        <v/>
      </c>
      <c r="BE25" s="13" t="str">
        <f t="shared" si="9"/>
        <v/>
      </c>
      <c r="BF25" s="13" t="str">
        <f t="shared" si="10"/>
        <v/>
      </c>
      <c r="BG25" s="13" t="str">
        <f t="shared" si="11"/>
        <v/>
      </c>
      <c r="BH25" s="13" t="str">
        <f t="shared" si="12"/>
        <v/>
      </c>
      <c r="BI25" s="13" t="str">
        <f t="shared" si="13"/>
        <v/>
      </c>
      <c r="BJ25" s="13" t="str">
        <f t="shared" si="14"/>
        <v/>
      </c>
      <c r="BK25" s="13" t="str">
        <f t="shared" si="15"/>
        <v/>
      </c>
      <c r="BL25" s="13" t="str">
        <f t="shared" si="16"/>
        <v/>
      </c>
      <c r="BM25" s="13" t="str">
        <f t="shared" si="17"/>
        <v/>
      </c>
      <c r="BN25" s="13" t="str">
        <f t="shared" si="18"/>
        <v/>
      </c>
      <c r="BO25" s="45" t="str">
        <f t="shared" si="22"/>
        <v>N/A</v>
      </c>
      <c r="BP25" s="45" t="str">
        <f t="shared" si="23"/>
        <v>N/A</v>
      </c>
      <c r="BQ25" s="42" t="str">
        <f t="shared" si="24"/>
        <v>hsa-miR-34a-5p</v>
      </c>
      <c r="BR25" s="43" t="s">
        <v>466</v>
      </c>
      <c r="BS25" s="46" t="str">
        <f t="shared" si="25"/>
        <v/>
      </c>
      <c r="BT25" s="46" t="str">
        <f t="shared" si="26"/>
        <v/>
      </c>
      <c r="BU25" s="46" t="str">
        <f t="shared" si="27"/>
        <v/>
      </c>
      <c r="BV25" s="46" t="str">
        <f t="shared" si="28"/>
        <v/>
      </c>
      <c r="BW25" s="46" t="str">
        <f t="shared" si="29"/>
        <v/>
      </c>
      <c r="BX25" s="46" t="str">
        <f t="shared" si="30"/>
        <v/>
      </c>
      <c r="BY25" s="46" t="str">
        <f t="shared" si="31"/>
        <v/>
      </c>
      <c r="BZ25" s="46" t="str">
        <f t="shared" si="32"/>
        <v/>
      </c>
      <c r="CA25" s="46" t="str">
        <f t="shared" si="33"/>
        <v/>
      </c>
      <c r="CB25" s="46" t="str">
        <f t="shared" si="34"/>
        <v/>
      </c>
      <c r="CC25" s="46" t="str">
        <f t="shared" si="35"/>
        <v/>
      </c>
      <c r="CD25" s="46" t="str">
        <f t="shared" si="36"/>
        <v/>
      </c>
      <c r="CE25" s="46" t="str">
        <f t="shared" si="37"/>
        <v/>
      </c>
      <c r="CF25" s="46" t="str">
        <f t="shared" si="38"/>
        <v/>
      </c>
      <c r="CG25" s="46" t="str">
        <f t="shared" si="39"/>
        <v/>
      </c>
      <c r="CH25" s="46" t="str">
        <f t="shared" si="40"/>
        <v/>
      </c>
      <c r="CI25" s="46" t="str">
        <f t="shared" si="41"/>
        <v/>
      </c>
      <c r="CJ25" s="46" t="str">
        <f t="shared" si="42"/>
        <v/>
      </c>
      <c r="CK25" s="46" t="str">
        <f t="shared" si="43"/>
        <v/>
      </c>
      <c r="CL25" s="46" t="str">
        <f t="shared" si="44"/>
        <v/>
      </c>
    </row>
    <row r="26" ht="13.5" spans="1:90">
      <c r="A26" s="12" t="str">
        <f>'Gene Table'!D25</f>
        <v>hsa-miR-93-5p</v>
      </c>
      <c r="B26" s="12" t="s">
        <v>95</v>
      </c>
      <c r="C26" s="13" t="str">
        <f>IF('Test Sample Data'!C25="","",IF(SUM('Test Sample Data'!C$3:C$98)&gt;10,IF(AND(ISNUMBER('Test Sample Data'!C25),'Test Sample Data'!C25&lt;35,'Test Sample Data'!C25&gt;0),'Test Sample Data'!C25,35),""))</f>
        <v/>
      </c>
      <c r="D26" s="13" t="str">
        <f>IF('Test Sample Data'!D25="","",IF(SUM('Test Sample Data'!D$3:D$98)&gt;10,IF(AND(ISNUMBER('Test Sample Data'!D25),'Test Sample Data'!D25&lt;35,'Test Sample Data'!D25&gt;0),'Test Sample Data'!D25,35),""))</f>
        <v/>
      </c>
      <c r="E26" s="13" t="str">
        <f>IF('Test Sample Data'!E25="","",IF(SUM('Test Sample Data'!E$3:E$98)&gt;10,IF(AND(ISNUMBER('Test Sample Data'!E25),'Test Sample Data'!E25&lt;35,'Test Sample Data'!E25&gt;0),'Test Sample Data'!E25,35),""))</f>
        <v/>
      </c>
      <c r="F26" s="13" t="str">
        <f>IF('Test Sample Data'!F25="","",IF(SUM('Test Sample Data'!F$3:F$98)&gt;10,IF(AND(ISNUMBER('Test Sample Data'!F25),'Test Sample Data'!F25&lt;35,'Test Sample Data'!F25&gt;0),'Test Sample Data'!F25,35),""))</f>
        <v/>
      </c>
      <c r="G26" s="13" t="str">
        <f>IF('Test Sample Data'!G25="","",IF(SUM('Test Sample Data'!G$3:G$98)&gt;10,IF(AND(ISNUMBER('Test Sample Data'!G25),'Test Sample Data'!G25&lt;35,'Test Sample Data'!G25&gt;0),'Test Sample Data'!G25,35),""))</f>
        <v/>
      </c>
      <c r="H26" s="13" t="str">
        <f>IF('Test Sample Data'!H25="","",IF(SUM('Test Sample Data'!H$3:H$98)&gt;10,IF(AND(ISNUMBER('Test Sample Data'!H25),'Test Sample Data'!H25&lt;35,'Test Sample Data'!H25&gt;0),'Test Sample Data'!H25,35),""))</f>
        <v/>
      </c>
      <c r="I26" s="13" t="str">
        <f>IF('Test Sample Data'!I25="","",IF(SUM('Test Sample Data'!I$3:I$98)&gt;10,IF(AND(ISNUMBER('Test Sample Data'!I25),'Test Sample Data'!I25&lt;35,'Test Sample Data'!I25&gt;0),'Test Sample Data'!I25,35),""))</f>
        <v/>
      </c>
      <c r="J26" s="13" t="str">
        <f>IF('Test Sample Data'!J25="","",IF(SUM('Test Sample Data'!J$3:J$98)&gt;10,IF(AND(ISNUMBER('Test Sample Data'!J25),'Test Sample Data'!J25&lt;35,'Test Sample Data'!J25&gt;0),'Test Sample Data'!J25,35),""))</f>
        <v/>
      </c>
      <c r="K26" s="13" t="str">
        <f>IF('Test Sample Data'!K25="","",IF(SUM('Test Sample Data'!K$3:K$98)&gt;10,IF(AND(ISNUMBER('Test Sample Data'!K25),'Test Sample Data'!K25&lt;35,'Test Sample Data'!K25&gt;0),'Test Sample Data'!K25,35),""))</f>
        <v/>
      </c>
      <c r="L26" s="13" t="str">
        <f>IF('Test Sample Data'!L25="","",IF(SUM('Test Sample Data'!L$3:L$98)&gt;10,IF(AND(ISNUMBER('Test Sample Data'!L25),'Test Sample Data'!L25&lt;35,'Test Sample Data'!L25&gt;0),'Test Sample Data'!L25,35),""))</f>
        <v/>
      </c>
      <c r="M26" s="13" t="str">
        <f>'Gene Table'!D25</f>
        <v>hsa-miR-93-5p</v>
      </c>
      <c r="N26" s="13" t="s">
        <v>95</v>
      </c>
      <c r="O26" s="13" t="str">
        <f>IF('Control Sample Data'!C25="","",IF(SUM('Control Sample Data'!C$3:C$98)&gt;10,IF(AND(ISNUMBER('Control Sample Data'!C25),'Control Sample Data'!C25&lt;35,'Control Sample Data'!C25&gt;0),'Control Sample Data'!C25,35),""))</f>
        <v/>
      </c>
      <c r="P26" s="13" t="str">
        <f>IF('Control Sample Data'!D25="","",IF(SUM('Control Sample Data'!D$3:D$98)&gt;10,IF(AND(ISNUMBER('Control Sample Data'!D25),'Control Sample Data'!D25&lt;35,'Control Sample Data'!D25&gt;0),'Control Sample Data'!D25,35),""))</f>
        <v/>
      </c>
      <c r="Q26" s="13" t="str">
        <f>IF('Control Sample Data'!E25="","",IF(SUM('Control Sample Data'!E$3:E$98)&gt;10,IF(AND(ISNUMBER('Control Sample Data'!E25),'Control Sample Data'!E25&lt;35,'Control Sample Data'!E25&gt;0),'Control Sample Data'!E25,35),""))</f>
        <v/>
      </c>
      <c r="R26" s="13" t="str">
        <f>IF('Control Sample Data'!F25="","",IF(SUM('Control Sample Data'!F$3:F$98)&gt;10,IF(AND(ISNUMBER('Control Sample Data'!F25),'Control Sample Data'!F25&lt;35,'Control Sample Data'!F25&gt;0),'Control Sample Data'!F25,35),""))</f>
        <v/>
      </c>
      <c r="S26" s="13" t="str">
        <f>IF('Control Sample Data'!G25="","",IF(SUM('Control Sample Data'!G$3:G$98)&gt;10,IF(AND(ISNUMBER('Control Sample Data'!G25),'Control Sample Data'!G25&lt;35,'Control Sample Data'!G25&gt;0),'Control Sample Data'!G25,35),""))</f>
        <v/>
      </c>
      <c r="T26" s="13" t="str">
        <f>IF('Control Sample Data'!H25="","",IF(SUM('Control Sample Data'!H$3:H$98)&gt;10,IF(AND(ISNUMBER('Control Sample Data'!H25),'Control Sample Data'!H25&lt;35,'Control Sample Data'!H25&gt;0),'Control Sample Data'!H25,35),""))</f>
        <v/>
      </c>
      <c r="U26" s="13" t="str">
        <f>IF('Control Sample Data'!I25="","",IF(SUM('Control Sample Data'!I$3:I$98)&gt;10,IF(AND(ISNUMBER('Control Sample Data'!I25),'Control Sample Data'!I25&lt;35,'Control Sample Data'!I25&gt;0),'Control Sample Data'!I25,35),""))</f>
        <v/>
      </c>
      <c r="V26" s="13" t="str">
        <f>IF('Control Sample Data'!J25="","",IF(SUM('Control Sample Data'!J$3:J$98)&gt;10,IF(AND(ISNUMBER('Control Sample Data'!J25),'Control Sample Data'!J25&lt;35,'Control Sample Data'!J25&gt;0),'Control Sample Data'!J25,35),""))</f>
        <v/>
      </c>
      <c r="W26" s="13" t="str">
        <f>IF('Control Sample Data'!K25="","",IF(SUM('Control Sample Data'!K$3:K$98)&gt;10,IF(AND(ISNUMBER('Control Sample Data'!K25),'Control Sample Data'!K25&lt;35,'Control Sample Data'!K25&gt;0),'Control Sample Data'!K25,35),""))</f>
        <v/>
      </c>
      <c r="X26" s="13" t="str">
        <f>IF('Control Sample Data'!L25="","",IF(SUM('Control Sample Data'!L$3:L$98)&gt;10,IF(AND(ISNUMBER('Control Sample Data'!L25),'Control Sample Data'!L25&lt;35,'Control Sample Data'!L25&gt;0),'Control Sample Data'!L25,35),""))</f>
        <v/>
      </c>
      <c r="Y26" s="30">
        <f>IF(ISERROR(GEOMEAN(Y4:Y23)),0,GEOMEAN(Y4:Y23))</f>
        <v>0</v>
      </c>
      <c r="Z26" s="30">
        <f t="shared" ref="Z26:AI26" si="45">IF(ISERROR(GEOMEAN(Z4:Z23)),0,GEOMEAN(Z4:Z23))</f>
        <v>0</v>
      </c>
      <c r="AA26" s="30">
        <f t="shared" si="45"/>
        <v>0</v>
      </c>
      <c r="AB26" s="30">
        <f t="shared" si="45"/>
        <v>0</v>
      </c>
      <c r="AC26" s="30">
        <f t="shared" si="45"/>
        <v>0</v>
      </c>
      <c r="AD26" s="30">
        <f t="shared" si="45"/>
        <v>0</v>
      </c>
      <c r="AE26" s="30">
        <f t="shared" si="45"/>
        <v>0</v>
      </c>
      <c r="AF26" s="30">
        <f t="shared" si="45"/>
        <v>0</v>
      </c>
      <c r="AG26" s="30">
        <f t="shared" si="45"/>
        <v>0</v>
      </c>
      <c r="AH26" s="30">
        <f t="shared" si="45"/>
        <v>0</v>
      </c>
      <c r="AI26" s="30">
        <f t="shared" si="45"/>
        <v>0</v>
      </c>
      <c r="AJ26" s="30">
        <f t="shared" ref="AJ26:AR26" si="46">IF(ISERROR(GEOMEAN(AJ4:AJ23)),0,GEOMEAN(AJ4:AJ23))</f>
        <v>0</v>
      </c>
      <c r="AK26" s="30">
        <f t="shared" si="46"/>
        <v>0</v>
      </c>
      <c r="AL26" s="30">
        <f t="shared" si="46"/>
        <v>0</v>
      </c>
      <c r="AM26" s="30">
        <f t="shared" si="46"/>
        <v>0</v>
      </c>
      <c r="AN26" s="30">
        <f t="shared" si="46"/>
        <v>0</v>
      </c>
      <c r="AO26" s="30">
        <f t="shared" si="46"/>
        <v>0</v>
      </c>
      <c r="AP26" s="30">
        <f t="shared" si="46"/>
        <v>0</v>
      </c>
      <c r="AQ26" s="30">
        <f t="shared" si="46"/>
        <v>0</v>
      </c>
      <c r="AR26" s="30">
        <f t="shared" si="46"/>
        <v>0</v>
      </c>
      <c r="AS26" s="12" t="str">
        <f t="shared" si="20"/>
        <v>hsa-miR-93-5p</v>
      </c>
      <c r="AT26" s="43" t="s">
        <v>95</v>
      </c>
      <c r="AU26" s="13" t="str">
        <f t="shared" si="21"/>
        <v/>
      </c>
      <c r="AV26" s="13" t="str">
        <f t="shared" si="0"/>
        <v/>
      </c>
      <c r="AW26" s="13" t="str">
        <f t="shared" si="1"/>
        <v/>
      </c>
      <c r="AX26" s="13" t="str">
        <f t="shared" si="2"/>
        <v/>
      </c>
      <c r="AY26" s="13" t="str">
        <f t="shared" si="3"/>
        <v/>
      </c>
      <c r="AZ26" s="13" t="str">
        <f t="shared" si="4"/>
        <v/>
      </c>
      <c r="BA26" s="13" t="str">
        <f t="shared" si="5"/>
        <v/>
      </c>
      <c r="BB26" s="13" t="str">
        <f t="shared" si="6"/>
        <v/>
      </c>
      <c r="BC26" s="13" t="str">
        <f t="shared" si="7"/>
        <v/>
      </c>
      <c r="BD26" s="13" t="str">
        <f t="shared" si="8"/>
        <v/>
      </c>
      <c r="BE26" s="13" t="str">
        <f t="shared" si="9"/>
        <v/>
      </c>
      <c r="BF26" s="13" t="str">
        <f t="shared" si="10"/>
        <v/>
      </c>
      <c r="BG26" s="13" t="str">
        <f t="shared" si="11"/>
        <v/>
      </c>
      <c r="BH26" s="13" t="str">
        <f t="shared" si="12"/>
        <v/>
      </c>
      <c r="BI26" s="13" t="str">
        <f t="shared" si="13"/>
        <v/>
      </c>
      <c r="BJ26" s="13" t="str">
        <f t="shared" si="14"/>
        <v/>
      </c>
      <c r="BK26" s="13" t="str">
        <f t="shared" si="15"/>
        <v/>
      </c>
      <c r="BL26" s="13" t="str">
        <f t="shared" si="16"/>
        <v/>
      </c>
      <c r="BM26" s="13" t="str">
        <f t="shared" si="17"/>
        <v/>
      </c>
      <c r="BN26" s="13" t="str">
        <f t="shared" si="18"/>
        <v/>
      </c>
      <c r="BO26" s="45" t="str">
        <f t="shared" si="22"/>
        <v>N/A</v>
      </c>
      <c r="BP26" s="45" t="str">
        <f t="shared" si="23"/>
        <v>N/A</v>
      </c>
      <c r="BQ26" s="42" t="str">
        <f t="shared" si="24"/>
        <v>hsa-miR-93-5p</v>
      </c>
      <c r="BR26" s="43" t="s">
        <v>467</v>
      </c>
      <c r="BS26" s="46" t="str">
        <f t="shared" si="25"/>
        <v/>
      </c>
      <c r="BT26" s="46" t="str">
        <f t="shared" si="26"/>
        <v/>
      </c>
      <c r="BU26" s="46" t="str">
        <f t="shared" si="27"/>
        <v/>
      </c>
      <c r="BV26" s="46" t="str">
        <f t="shared" si="28"/>
        <v/>
      </c>
      <c r="BW26" s="46" t="str">
        <f t="shared" si="29"/>
        <v/>
      </c>
      <c r="BX26" s="46" t="str">
        <f t="shared" si="30"/>
        <v/>
      </c>
      <c r="BY26" s="46" t="str">
        <f t="shared" si="31"/>
        <v/>
      </c>
      <c r="BZ26" s="46" t="str">
        <f t="shared" si="32"/>
        <v/>
      </c>
      <c r="CA26" s="46" t="str">
        <f t="shared" si="33"/>
        <v/>
      </c>
      <c r="CB26" s="46" t="str">
        <f t="shared" si="34"/>
        <v/>
      </c>
      <c r="CC26" s="46" t="str">
        <f t="shared" si="35"/>
        <v/>
      </c>
      <c r="CD26" s="46" t="str">
        <f t="shared" si="36"/>
        <v/>
      </c>
      <c r="CE26" s="46" t="str">
        <f t="shared" si="37"/>
        <v/>
      </c>
      <c r="CF26" s="46" t="str">
        <f t="shared" si="38"/>
        <v/>
      </c>
      <c r="CG26" s="46" t="str">
        <f t="shared" si="39"/>
        <v/>
      </c>
      <c r="CH26" s="46" t="str">
        <f t="shared" si="40"/>
        <v/>
      </c>
      <c r="CI26" s="46" t="str">
        <f t="shared" si="41"/>
        <v/>
      </c>
      <c r="CJ26" s="46" t="str">
        <f t="shared" si="42"/>
        <v/>
      </c>
      <c r="CK26" s="46" t="str">
        <f t="shared" si="43"/>
        <v/>
      </c>
      <c r="CL26" s="46" t="str">
        <f t="shared" si="44"/>
        <v/>
      </c>
    </row>
    <row r="27" spans="1:90">
      <c r="A27" s="12" t="str">
        <f>'Gene Table'!D26</f>
        <v>hsa-miR-452-5p</v>
      </c>
      <c r="B27" s="12" t="s">
        <v>99</v>
      </c>
      <c r="C27" s="13" t="str">
        <f>IF('Test Sample Data'!C26="","",IF(SUM('Test Sample Data'!C$3:C$98)&gt;10,IF(AND(ISNUMBER('Test Sample Data'!C26),'Test Sample Data'!C26&lt;35,'Test Sample Data'!C26&gt;0),'Test Sample Data'!C26,35),""))</f>
        <v/>
      </c>
      <c r="D27" s="13" t="str">
        <f>IF('Test Sample Data'!D26="","",IF(SUM('Test Sample Data'!D$3:D$98)&gt;10,IF(AND(ISNUMBER('Test Sample Data'!D26),'Test Sample Data'!D26&lt;35,'Test Sample Data'!D26&gt;0),'Test Sample Data'!D26,35),""))</f>
        <v/>
      </c>
      <c r="E27" s="13" t="str">
        <f>IF('Test Sample Data'!E26="","",IF(SUM('Test Sample Data'!E$3:E$98)&gt;10,IF(AND(ISNUMBER('Test Sample Data'!E26),'Test Sample Data'!E26&lt;35,'Test Sample Data'!E26&gt;0),'Test Sample Data'!E26,35),""))</f>
        <v/>
      </c>
      <c r="F27" s="13" t="str">
        <f>IF('Test Sample Data'!F26="","",IF(SUM('Test Sample Data'!F$3:F$98)&gt;10,IF(AND(ISNUMBER('Test Sample Data'!F26),'Test Sample Data'!F26&lt;35,'Test Sample Data'!F26&gt;0),'Test Sample Data'!F26,35),""))</f>
        <v/>
      </c>
      <c r="G27" s="13" t="str">
        <f>IF('Test Sample Data'!G26="","",IF(SUM('Test Sample Data'!G$3:G$98)&gt;10,IF(AND(ISNUMBER('Test Sample Data'!G26),'Test Sample Data'!G26&lt;35,'Test Sample Data'!G26&gt;0),'Test Sample Data'!G26,35),""))</f>
        <v/>
      </c>
      <c r="H27" s="13" t="str">
        <f>IF('Test Sample Data'!H26="","",IF(SUM('Test Sample Data'!H$3:H$98)&gt;10,IF(AND(ISNUMBER('Test Sample Data'!H26),'Test Sample Data'!H26&lt;35,'Test Sample Data'!H26&gt;0),'Test Sample Data'!H26,35),""))</f>
        <v/>
      </c>
      <c r="I27" s="13" t="str">
        <f>IF('Test Sample Data'!I26="","",IF(SUM('Test Sample Data'!I$3:I$98)&gt;10,IF(AND(ISNUMBER('Test Sample Data'!I26),'Test Sample Data'!I26&lt;35,'Test Sample Data'!I26&gt;0),'Test Sample Data'!I26,35),""))</f>
        <v/>
      </c>
      <c r="J27" s="13" t="str">
        <f>IF('Test Sample Data'!J26="","",IF(SUM('Test Sample Data'!J$3:J$98)&gt;10,IF(AND(ISNUMBER('Test Sample Data'!J26),'Test Sample Data'!J26&lt;35,'Test Sample Data'!J26&gt;0),'Test Sample Data'!J26,35),""))</f>
        <v/>
      </c>
      <c r="K27" s="13" t="str">
        <f>IF('Test Sample Data'!K26="","",IF(SUM('Test Sample Data'!K$3:K$98)&gt;10,IF(AND(ISNUMBER('Test Sample Data'!K26),'Test Sample Data'!K26&lt;35,'Test Sample Data'!K26&gt;0),'Test Sample Data'!K26,35),""))</f>
        <v/>
      </c>
      <c r="L27" s="13" t="str">
        <f>IF('Test Sample Data'!L26="","",IF(SUM('Test Sample Data'!L$3:L$98)&gt;10,IF(AND(ISNUMBER('Test Sample Data'!L26),'Test Sample Data'!L26&lt;35,'Test Sample Data'!L26&gt;0),'Test Sample Data'!L26,35),""))</f>
        <v/>
      </c>
      <c r="M27" s="13" t="str">
        <f>'Gene Table'!D26</f>
        <v>hsa-miR-452-5p</v>
      </c>
      <c r="N27" s="13" t="s">
        <v>99</v>
      </c>
      <c r="O27" s="13" t="str">
        <f>IF('Control Sample Data'!C26="","",IF(SUM('Control Sample Data'!C$3:C$98)&gt;10,IF(AND(ISNUMBER('Control Sample Data'!C26),'Control Sample Data'!C26&lt;35,'Control Sample Data'!C26&gt;0),'Control Sample Data'!C26,35),""))</f>
        <v/>
      </c>
      <c r="P27" s="13" t="str">
        <f>IF('Control Sample Data'!D26="","",IF(SUM('Control Sample Data'!D$3:D$98)&gt;10,IF(AND(ISNUMBER('Control Sample Data'!D26),'Control Sample Data'!D26&lt;35,'Control Sample Data'!D26&gt;0),'Control Sample Data'!D26,35),""))</f>
        <v/>
      </c>
      <c r="Q27" s="13" t="str">
        <f>IF('Control Sample Data'!E26="","",IF(SUM('Control Sample Data'!E$3:E$98)&gt;10,IF(AND(ISNUMBER('Control Sample Data'!E26),'Control Sample Data'!E26&lt;35,'Control Sample Data'!E26&gt;0),'Control Sample Data'!E26,35),""))</f>
        <v/>
      </c>
      <c r="R27" s="13" t="str">
        <f>IF('Control Sample Data'!F26="","",IF(SUM('Control Sample Data'!F$3:F$98)&gt;10,IF(AND(ISNUMBER('Control Sample Data'!F26),'Control Sample Data'!F26&lt;35,'Control Sample Data'!F26&gt;0),'Control Sample Data'!F26,35),""))</f>
        <v/>
      </c>
      <c r="S27" s="13" t="str">
        <f>IF('Control Sample Data'!G26="","",IF(SUM('Control Sample Data'!G$3:G$98)&gt;10,IF(AND(ISNUMBER('Control Sample Data'!G26),'Control Sample Data'!G26&lt;35,'Control Sample Data'!G26&gt;0),'Control Sample Data'!G26,35),""))</f>
        <v/>
      </c>
      <c r="T27" s="13" t="str">
        <f>IF('Control Sample Data'!H26="","",IF(SUM('Control Sample Data'!H$3:H$98)&gt;10,IF(AND(ISNUMBER('Control Sample Data'!H26),'Control Sample Data'!H26&lt;35,'Control Sample Data'!H26&gt;0),'Control Sample Data'!H26,35),""))</f>
        <v/>
      </c>
      <c r="U27" s="13" t="str">
        <f>IF('Control Sample Data'!I26="","",IF(SUM('Control Sample Data'!I$3:I$98)&gt;10,IF(AND(ISNUMBER('Control Sample Data'!I26),'Control Sample Data'!I26&lt;35,'Control Sample Data'!I26&gt;0),'Control Sample Data'!I26,35),""))</f>
        <v/>
      </c>
      <c r="V27" s="13" t="str">
        <f>IF('Control Sample Data'!J26="","",IF(SUM('Control Sample Data'!J$3:J$98)&gt;10,IF(AND(ISNUMBER('Control Sample Data'!J26),'Control Sample Data'!J26&lt;35,'Control Sample Data'!J26&gt;0),'Control Sample Data'!J26,35),""))</f>
        <v/>
      </c>
      <c r="W27" s="13" t="str">
        <f>IF('Control Sample Data'!K26="","",IF(SUM('Control Sample Data'!K$3:K$98)&gt;10,IF(AND(ISNUMBER('Control Sample Data'!K26),'Control Sample Data'!K26&lt;35,'Control Sample Data'!K26&gt;0),'Control Sample Data'!K26,35),""))</f>
        <v/>
      </c>
      <c r="X27" s="13" t="str">
        <f>IF('Control Sample Data'!L26="","",IF(SUM('Control Sample Data'!L$3:L$98)&gt;10,IF(AND(ISNUMBER('Control Sample Data'!L26),'Control Sample Data'!L26&lt;35,'Control Sample Data'!L26&gt;0),'Control Sample Data'!L26,35),""))</f>
        <v/>
      </c>
      <c r="Y27" s="31"/>
      <c r="Z27" s="32"/>
      <c r="AA27" s="33"/>
      <c r="AB27" s="33"/>
      <c r="AC27" s="33"/>
      <c r="AD27" s="33"/>
      <c r="AE27" s="33"/>
      <c r="AF27" s="33"/>
      <c r="AG27" s="33"/>
      <c r="AH27" s="33"/>
      <c r="AI27" s="33"/>
      <c r="AJ27" s="33"/>
      <c r="AK27" s="33"/>
      <c r="AL27" s="33"/>
      <c r="AM27" s="33"/>
      <c r="AN27" s="33"/>
      <c r="AO27" s="33"/>
      <c r="AP27" s="33"/>
      <c r="AQ27" s="33"/>
      <c r="AR27" s="44"/>
      <c r="AS27" s="12" t="str">
        <f t="shared" si="20"/>
        <v>hsa-miR-452-5p</v>
      </c>
      <c r="AT27" s="43" t="s">
        <v>99</v>
      </c>
      <c r="AU27" s="13" t="str">
        <f t="shared" si="21"/>
        <v/>
      </c>
      <c r="AV27" s="13" t="str">
        <f t="shared" si="0"/>
        <v/>
      </c>
      <c r="AW27" s="13" t="str">
        <f t="shared" si="1"/>
        <v/>
      </c>
      <c r="AX27" s="13" t="str">
        <f t="shared" si="2"/>
        <v/>
      </c>
      <c r="AY27" s="13" t="str">
        <f t="shared" si="3"/>
        <v/>
      </c>
      <c r="AZ27" s="13" t="str">
        <f t="shared" si="4"/>
        <v/>
      </c>
      <c r="BA27" s="13" t="str">
        <f t="shared" si="5"/>
        <v/>
      </c>
      <c r="BB27" s="13" t="str">
        <f t="shared" si="6"/>
        <v/>
      </c>
      <c r="BC27" s="13" t="str">
        <f t="shared" si="7"/>
        <v/>
      </c>
      <c r="BD27" s="13" t="str">
        <f t="shared" si="8"/>
        <v/>
      </c>
      <c r="BE27" s="13" t="str">
        <f t="shared" si="9"/>
        <v/>
      </c>
      <c r="BF27" s="13" t="str">
        <f t="shared" si="10"/>
        <v/>
      </c>
      <c r="BG27" s="13" t="str">
        <f t="shared" si="11"/>
        <v/>
      </c>
      <c r="BH27" s="13" t="str">
        <f t="shared" si="12"/>
        <v/>
      </c>
      <c r="BI27" s="13" t="str">
        <f t="shared" si="13"/>
        <v/>
      </c>
      <c r="BJ27" s="13" t="str">
        <f t="shared" si="14"/>
        <v/>
      </c>
      <c r="BK27" s="13" t="str">
        <f t="shared" si="15"/>
        <v/>
      </c>
      <c r="BL27" s="13" t="str">
        <f t="shared" si="16"/>
        <v/>
      </c>
      <c r="BM27" s="13" t="str">
        <f t="shared" si="17"/>
        <v/>
      </c>
      <c r="BN27" s="13" t="str">
        <f t="shared" si="18"/>
        <v/>
      </c>
      <c r="BO27" s="45" t="str">
        <f t="shared" si="22"/>
        <v>N/A</v>
      </c>
      <c r="BP27" s="45" t="str">
        <f t="shared" si="23"/>
        <v>N/A</v>
      </c>
      <c r="BQ27" s="42" t="str">
        <f t="shared" si="24"/>
        <v>hsa-miR-452-5p</v>
      </c>
      <c r="BR27" s="43" t="s">
        <v>468</v>
      </c>
      <c r="BS27" s="46" t="str">
        <f t="shared" si="25"/>
        <v/>
      </c>
      <c r="BT27" s="46" t="str">
        <f t="shared" si="26"/>
        <v/>
      </c>
      <c r="BU27" s="46" t="str">
        <f t="shared" si="27"/>
        <v/>
      </c>
      <c r="BV27" s="46" t="str">
        <f t="shared" si="28"/>
        <v/>
      </c>
      <c r="BW27" s="46" t="str">
        <f t="shared" si="29"/>
        <v/>
      </c>
      <c r="BX27" s="46" t="str">
        <f t="shared" si="30"/>
        <v/>
      </c>
      <c r="BY27" s="46" t="str">
        <f t="shared" si="31"/>
        <v/>
      </c>
      <c r="BZ27" s="46" t="str">
        <f t="shared" si="32"/>
        <v/>
      </c>
      <c r="CA27" s="46" t="str">
        <f t="shared" si="33"/>
        <v/>
      </c>
      <c r="CB27" s="46" t="str">
        <f t="shared" si="34"/>
        <v/>
      </c>
      <c r="CC27" s="46" t="str">
        <f t="shared" si="35"/>
        <v/>
      </c>
      <c r="CD27" s="46" t="str">
        <f t="shared" si="36"/>
        <v/>
      </c>
      <c r="CE27" s="46" t="str">
        <f t="shared" si="37"/>
        <v/>
      </c>
      <c r="CF27" s="46" t="str">
        <f t="shared" si="38"/>
        <v/>
      </c>
      <c r="CG27" s="46" t="str">
        <f t="shared" si="39"/>
        <v/>
      </c>
      <c r="CH27" s="46" t="str">
        <f t="shared" si="40"/>
        <v/>
      </c>
      <c r="CI27" s="46" t="str">
        <f t="shared" si="41"/>
        <v/>
      </c>
      <c r="CJ27" s="46" t="str">
        <f t="shared" si="42"/>
        <v/>
      </c>
      <c r="CK27" s="46" t="str">
        <f t="shared" si="43"/>
        <v/>
      </c>
      <c r="CL27" s="46" t="str">
        <f t="shared" si="44"/>
        <v/>
      </c>
    </row>
    <row r="28" spans="1:90">
      <c r="A28" s="12" t="str">
        <f>'Gene Table'!D27</f>
        <v>hsa-miR-99a-5p</v>
      </c>
      <c r="B28" s="12" t="s">
        <v>103</v>
      </c>
      <c r="C28" s="13" t="str">
        <f>IF('Test Sample Data'!C27="","",IF(SUM('Test Sample Data'!C$3:C$98)&gt;10,IF(AND(ISNUMBER('Test Sample Data'!C27),'Test Sample Data'!C27&lt;35,'Test Sample Data'!C27&gt;0),'Test Sample Data'!C27,35),""))</f>
        <v/>
      </c>
      <c r="D28" s="13" t="str">
        <f>IF('Test Sample Data'!D27="","",IF(SUM('Test Sample Data'!D$3:D$98)&gt;10,IF(AND(ISNUMBER('Test Sample Data'!D27),'Test Sample Data'!D27&lt;35,'Test Sample Data'!D27&gt;0),'Test Sample Data'!D27,35),""))</f>
        <v/>
      </c>
      <c r="E28" s="13" t="str">
        <f>IF('Test Sample Data'!E27="","",IF(SUM('Test Sample Data'!E$3:E$98)&gt;10,IF(AND(ISNUMBER('Test Sample Data'!E27),'Test Sample Data'!E27&lt;35,'Test Sample Data'!E27&gt;0),'Test Sample Data'!E27,35),""))</f>
        <v/>
      </c>
      <c r="F28" s="13" t="str">
        <f>IF('Test Sample Data'!F27="","",IF(SUM('Test Sample Data'!F$3:F$98)&gt;10,IF(AND(ISNUMBER('Test Sample Data'!F27),'Test Sample Data'!F27&lt;35,'Test Sample Data'!F27&gt;0),'Test Sample Data'!F27,35),""))</f>
        <v/>
      </c>
      <c r="G28" s="13" t="str">
        <f>IF('Test Sample Data'!G27="","",IF(SUM('Test Sample Data'!G$3:G$98)&gt;10,IF(AND(ISNUMBER('Test Sample Data'!G27),'Test Sample Data'!G27&lt;35,'Test Sample Data'!G27&gt;0),'Test Sample Data'!G27,35),""))</f>
        <v/>
      </c>
      <c r="H28" s="13" t="str">
        <f>IF('Test Sample Data'!H27="","",IF(SUM('Test Sample Data'!H$3:H$98)&gt;10,IF(AND(ISNUMBER('Test Sample Data'!H27),'Test Sample Data'!H27&lt;35,'Test Sample Data'!H27&gt;0),'Test Sample Data'!H27,35),""))</f>
        <v/>
      </c>
      <c r="I28" s="13" t="str">
        <f>IF('Test Sample Data'!I27="","",IF(SUM('Test Sample Data'!I$3:I$98)&gt;10,IF(AND(ISNUMBER('Test Sample Data'!I27),'Test Sample Data'!I27&lt;35,'Test Sample Data'!I27&gt;0),'Test Sample Data'!I27,35),""))</f>
        <v/>
      </c>
      <c r="J28" s="13" t="str">
        <f>IF('Test Sample Data'!J27="","",IF(SUM('Test Sample Data'!J$3:J$98)&gt;10,IF(AND(ISNUMBER('Test Sample Data'!J27),'Test Sample Data'!J27&lt;35,'Test Sample Data'!J27&gt;0),'Test Sample Data'!J27,35),""))</f>
        <v/>
      </c>
      <c r="K28" s="13" t="str">
        <f>IF('Test Sample Data'!K27="","",IF(SUM('Test Sample Data'!K$3:K$98)&gt;10,IF(AND(ISNUMBER('Test Sample Data'!K27),'Test Sample Data'!K27&lt;35,'Test Sample Data'!K27&gt;0),'Test Sample Data'!K27,35),""))</f>
        <v/>
      </c>
      <c r="L28" s="13" t="str">
        <f>IF('Test Sample Data'!L27="","",IF(SUM('Test Sample Data'!L$3:L$98)&gt;10,IF(AND(ISNUMBER('Test Sample Data'!L27),'Test Sample Data'!L27&lt;35,'Test Sample Data'!L27&gt;0),'Test Sample Data'!L27,35),""))</f>
        <v/>
      </c>
      <c r="M28" s="13" t="str">
        <f>'Gene Table'!D27</f>
        <v>hsa-miR-99a-5p</v>
      </c>
      <c r="N28" s="13" t="s">
        <v>103</v>
      </c>
      <c r="O28" s="13" t="str">
        <f>IF('Control Sample Data'!C27="","",IF(SUM('Control Sample Data'!C$3:C$98)&gt;10,IF(AND(ISNUMBER('Control Sample Data'!C27),'Control Sample Data'!C27&lt;35,'Control Sample Data'!C27&gt;0),'Control Sample Data'!C27,35),""))</f>
        <v/>
      </c>
      <c r="P28" s="13" t="str">
        <f>IF('Control Sample Data'!D27="","",IF(SUM('Control Sample Data'!D$3:D$98)&gt;10,IF(AND(ISNUMBER('Control Sample Data'!D27),'Control Sample Data'!D27&lt;35,'Control Sample Data'!D27&gt;0),'Control Sample Data'!D27,35),""))</f>
        <v/>
      </c>
      <c r="Q28" s="13" t="str">
        <f>IF('Control Sample Data'!E27="","",IF(SUM('Control Sample Data'!E$3:E$98)&gt;10,IF(AND(ISNUMBER('Control Sample Data'!E27),'Control Sample Data'!E27&lt;35,'Control Sample Data'!E27&gt;0),'Control Sample Data'!E27,35),""))</f>
        <v/>
      </c>
      <c r="R28" s="13" t="str">
        <f>IF('Control Sample Data'!F27="","",IF(SUM('Control Sample Data'!F$3:F$98)&gt;10,IF(AND(ISNUMBER('Control Sample Data'!F27),'Control Sample Data'!F27&lt;35,'Control Sample Data'!F27&gt;0),'Control Sample Data'!F27,35),""))</f>
        <v/>
      </c>
      <c r="S28" s="13" t="str">
        <f>IF('Control Sample Data'!G27="","",IF(SUM('Control Sample Data'!G$3:G$98)&gt;10,IF(AND(ISNUMBER('Control Sample Data'!G27),'Control Sample Data'!G27&lt;35,'Control Sample Data'!G27&gt;0),'Control Sample Data'!G27,35),""))</f>
        <v/>
      </c>
      <c r="T28" s="13" t="str">
        <f>IF('Control Sample Data'!H27="","",IF(SUM('Control Sample Data'!H$3:H$98)&gt;10,IF(AND(ISNUMBER('Control Sample Data'!H27),'Control Sample Data'!H27&lt;35,'Control Sample Data'!H27&gt;0),'Control Sample Data'!H27,35),""))</f>
        <v/>
      </c>
      <c r="U28" s="13" t="str">
        <f>IF('Control Sample Data'!I27="","",IF(SUM('Control Sample Data'!I$3:I$98)&gt;10,IF(AND(ISNUMBER('Control Sample Data'!I27),'Control Sample Data'!I27&lt;35,'Control Sample Data'!I27&gt;0),'Control Sample Data'!I27,35),""))</f>
        <v/>
      </c>
      <c r="V28" s="13" t="str">
        <f>IF('Control Sample Data'!J27="","",IF(SUM('Control Sample Data'!J$3:J$98)&gt;10,IF(AND(ISNUMBER('Control Sample Data'!J27),'Control Sample Data'!J27&lt;35,'Control Sample Data'!J27&gt;0),'Control Sample Data'!J27,35),""))</f>
        <v/>
      </c>
      <c r="W28" s="13" t="str">
        <f>IF('Control Sample Data'!K27="","",IF(SUM('Control Sample Data'!K$3:K$98)&gt;10,IF(AND(ISNUMBER('Control Sample Data'!K27),'Control Sample Data'!K27&lt;35,'Control Sample Data'!K27&gt;0),'Control Sample Data'!K27,35),""))</f>
        <v/>
      </c>
      <c r="X28" s="13" t="str">
        <f>IF('Control Sample Data'!L27="","",IF(SUM('Control Sample Data'!L$3:L$98)&gt;10,IF(AND(ISNUMBER('Control Sample Data'!L27),'Control Sample Data'!L27&lt;35,'Control Sample Data'!L27&gt;0),'Control Sample Data'!L27,35),""))</f>
        <v/>
      </c>
      <c r="AS28" s="12" t="str">
        <f t="shared" si="20"/>
        <v>hsa-miR-99a-5p</v>
      </c>
      <c r="AT28" s="43" t="s">
        <v>103</v>
      </c>
      <c r="AU28" s="13" t="str">
        <f t="shared" si="21"/>
        <v/>
      </c>
      <c r="AV28" s="13" t="str">
        <f t="shared" si="0"/>
        <v/>
      </c>
      <c r="AW28" s="13" t="str">
        <f t="shared" si="1"/>
        <v/>
      </c>
      <c r="AX28" s="13" t="str">
        <f t="shared" si="2"/>
        <v/>
      </c>
      <c r="AY28" s="13" t="str">
        <f t="shared" si="3"/>
        <v/>
      </c>
      <c r="AZ28" s="13" t="str">
        <f t="shared" si="4"/>
        <v/>
      </c>
      <c r="BA28" s="13" t="str">
        <f t="shared" si="5"/>
        <v/>
      </c>
      <c r="BB28" s="13" t="str">
        <f t="shared" si="6"/>
        <v/>
      </c>
      <c r="BC28" s="13" t="str">
        <f t="shared" si="7"/>
        <v/>
      </c>
      <c r="BD28" s="13" t="str">
        <f t="shared" si="8"/>
        <v/>
      </c>
      <c r="BE28" s="13" t="str">
        <f t="shared" si="9"/>
        <v/>
      </c>
      <c r="BF28" s="13" t="str">
        <f t="shared" si="10"/>
        <v/>
      </c>
      <c r="BG28" s="13" t="str">
        <f t="shared" si="11"/>
        <v/>
      </c>
      <c r="BH28" s="13" t="str">
        <f t="shared" si="12"/>
        <v/>
      </c>
      <c r="BI28" s="13" t="str">
        <f t="shared" si="13"/>
        <v/>
      </c>
      <c r="BJ28" s="13" t="str">
        <f t="shared" si="14"/>
        <v/>
      </c>
      <c r="BK28" s="13" t="str">
        <f t="shared" si="15"/>
        <v/>
      </c>
      <c r="BL28" s="13" t="str">
        <f t="shared" si="16"/>
        <v/>
      </c>
      <c r="BM28" s="13" t="str">
        <f t="shared" si="17"/>
        <v/>
      </c>
      <c r="BN28" s="13" t="str">
        <f t="shared" si="18"/>
        <v/>
      </c>
      <c r="BO28" s="45" t="str">
        <f t="shared" si="22"/>
        <v>N/A</v>
      </c>
      <c r="BP28" s="45" t="str">
        <f t="shared" si="23"/>
        <v>N/A</v>
      </c>
      <c r="BQ28" s="42" t="str">
        <f t="shared" si="24"/>
        <v>hsa-miR-99a-5p</v>
      </c>
      <c r="BR28" s="43" t="s">
        <v>469</v>
      </c>
      <c r="BS28" s="46" t="str">
        <f t="shared" si="25"/>
        <v/>
      </c>
      <c r="BT28" s="46" t="str">
        <f t="shared" si="26"/>
        <v/>
      </c>
      <c r="BU28" s="46" t="str">
        <f t="shared" si="27"/>
        <v/>
      </c>
      <c r="BV28" s="46" t="str">
        <f t="shared" si="28"/>
        <v/>
      </c>
      <c r="BW28" s="46" t="str">
        <f t="shared" si="29"/>
        <v/>
      </c>
      <c r="BX28" s="46" t="str">
        <f t="shared" si="30"/>
        <v/>
      </c>
      <c r="BY28" s="46" t="str">
        <f t="shared" si="31"/>
        <v/>
      </c>
      <c r="BZ28" s="46" t="str">
        <f t="shared" si="32"/>
        <v/>
      </c>
      <c r="CA28" s="46" t="str">
        <f t="shared" si="33"/>
        <v/>
      </c>
      <c r="CB28" s="46" t="str">
        <f t="shared" si="34"/>
        <v/>
      </c>
      <c r="CC28" s="46" t="str">
        <f t="shared" si="35"/>
        <v/>
      </c>
      <c r="CD28" s="46" t="str">
        <f t="shared" si="36"/>
        <v/>
      </c>
      <c r="CE28" s="46" t="str">
        <f t="shared" si="37"/>
        <v/>
      </c>
      <c r="CF28" s="46" t="str">
        <f t="shared" si="38"/>
        <v/>
      </c>
      <c r="CG28" s="46" t="str">
        <f t="shared" si="39"/>
        <v/>
      </c>
      <c r="CH28" s="46" t="str">
        <f t="shared" si="40"/>
        <v/>
      </c>
      <c r="CI28" s="46" t="str">
        <f t="shared" si="41"/>
        <v/>
      </c>
      <c r="CJ28" s="46" t="str">
        <f t="shared" si="42"/>
        <v/>
      </c>
      <c r="CK28" s="46" t="str">
        <f t="shared" si="43"/>
        <v/>
      </c>
      <c r="CL28" s="46" t="str">
        <f t="shared" si="44"/>
        <v/>
      </c>
    </row>
    <row r="29" spans="1:90">
      <c r="A29" s="12" t="str">
        <f>'Gene Table'!D28</f>
        <v>hsa-miR-602</v>
      </c>
      <c r="B29" s="12" t="s">
        <v>107</v>
      </c>
      <c r="C29" s="13" t="str">
        <f>IF('Test Sample Data'!C28="","",IF(SUM('Test Sample Data'!C$3:C$98)&gt;10,IF(AND(ISNUMBER('Test Sample Data'!C28),'Test Sample Data'!C28&lt;35,'Test Sample Data'!C28&gt;0),'Test Sample Data'!C28,35),""))</f>
        <v/>
      </c>
      <c r="D29" s="13" t="str">
        <f>IF('Test Sample Data'!D28="","",IF(SUM('Test Sample Data'!D$3:D$98)&gt;10,IF(AND(ISNUMBER('Test Sample Data'!D28),'Test Sample Data'!D28&lt;35,'Test Sample Data'!D28&gt;0),'Test Sample Data'!D28,35),""))</f>
        <v/>
      </c>
      <c r="E29" s="13" t="str">
        <f>IF('Test Sample Data'!E28="","",IF(SUM('Test Sample Data'!E$3:E$98)&gt;10,IF(AND(ISNUMBER('Test Sample Data'!E28),'Test Sample Data'!E28&lt;35,'Test Sample Data'!E28&gt;0),'Test Sample Data'!E28,35),""))</f>
        <v/>
      </c>
      <c r="F29" s="13" t="str">
        <f>IF('Test Sample Data'!F28="","",IF(SUM('Test Sample Data'!F$3:F$98)&gt;10,IF(AND(ISNUMBER('Test Sample Data'!F28),'Test Sample Data'!F28&lt;35,'Test Sample Data'!F28&gt;0),'Test Sample Data'!F28,35),""))</f>
        <v/>
      </c>
      <c r="G29" s="13" t="str">
        <f>IF('Test Sample Data'!G28="","",IF(SUM('Test Sample Data'!G$3:G$98)&gt;10,IF(AND(ISNUMBER('Test Sample Data'!G28),'Test Sample Data'!G28&lt;35,'Test Sample Data'!G28&gt;0),'Test Sample Data'!G28,35),""))</f>
        <v/>
      </c>
      <c r="H29" s="13" t="str">
        <f>IF('Test Sample Data'!H28="","",IF(SUM('Test Sample Data'!H$3:H$98)&gt;10,IF(AND(ISNUMBER('Test Sample Data'!H28),'Test Sample Data'!H28&lt;35,'Test Sample Data'!H28&gt;0),'Test Sample Data'!H28,35),""))</f>
        <v/>
      </c>
      <c r="I29" s="13" t="str">
        <f>IF('Test Sample Data'!I28="","",IF(SUM('Test Sample Data'!I$3:I$98)&gt;10,IF(AND(ISNUMBER('Test Sample Data'!I28),'Test Sample Data'!I28&lt;35,'Test Sample Data'!I28&gt;0),'Test Sample Data'!I28,35),""))</f>
        <v/>
      </c>
      <c r="J29" s="13" t="str">
        <f>IF('Test Sample Data'!J28="","",IF(SUM('Test Sample Data'!J$3:J$98)&gt;10,IF(AND(ISNUMBER('Test Sample Data'!J28),'Test Sample Data'!J28&lt;35,'Test Sample Data'!J28&gt;0),'Test Sample Data'!J28,35),""))</f>
        <v/>
      </c>
      <c r="K29" s="13" t="str">
        <f>IF('Test Sample Data'!K28="","",IF(SUM('Test Sample Data'!K$3:K$98)&gt;10,IF(AND(ISNUMBER('Test Sample Data'!K28),'Test Sample Data'!K28&lt;35,'Test Sample Data'!K28&gt;0),'Test Sample Data'!K28,35),""))</f>
        <v/>
      </c>
      <c r="L29" s="13" t="str">
        <f>IF('Test Sample Data'!L28="","",IF(SUM('Test Sample Data'!L$3:L$98)&gt;10,IF(AND(ISNUMBER('Test Sample Data'!L28),'Test Sample Data'!L28&lt;35,'Test Sample Data'!L28&gt;0),'Test Sample Data'!L28,35),""))</f>
        <v/>
      </c>
      <c r="M29" s="13" t="str">
        <f>'Gene Table'!D28</f>
        <v>hsa-miR-602</v>
      </c>
      <c r="N29" s="13" t="s">
        <v>107</v>
      </c>
      <c r="O29" s="13" t="str">
        <f>IF('Control Sample Data'!C28="","",IF(SUM('Control Sample Data'!C$3:C$98)&gt;10,IF(AND(ISNUMBER('Control Sample Data'!C28),'Control Sample Data'!C28&lt;35,'Control Sample Data'!C28&gt;0),'Control Sample Data'!C28,35),""))</f>
        <v/>
      </c>
      <c r="P29" s="13" t="str">
        <f>IF('Control Sample Data'!D28="","",IF(SUM('Control Sample Data'!D$3:D$98)&gt;10,IF(AND(ISNUMBER('Control Sample Data'!D28),'Control Sample Data'!D28&lt;35,'Control Sample Data'!D28&gt;0),'Control Sample Data'!D28,35),""))</f>
        <v/>
      </c>
      <c r="Q29" s="13" t="str">
        <f>IF('Control Sample Data'!E28="","",IF(SUM('Control Sample Data'!E$3:E$98)&gt;10,IF(AND(ISNUMBER('Control Sample Data'!E28),'Control Sample Data'!E28&lt;35,'Control Sample Data'!E28&gt;0),'Control Sample Data'!E28,35),""))</f>
        <v/>
      </c>
      <c r="R29" s="13" t="str">
        <f>IF('Control Sample Data'!F28="","",IF(SUM('Control Sample Data'!F$3:F$98)&gt;10,IF(AND(ISNUMBER('Control Sample Data'!F28),'Control Sample Data'!F28&lt;35,'Control Sample Data'!F28&gt;0),'Control Sample Data'!F28,35),""))</f>
        <v/>
      </c>
      <c r="S29" s="13" t="str">
        <f>IF('Control Sample Data'!G28="","",IF(SUM('Control Sample Data'!G$3:G$98)&gt;10,IF(AND(ISNUMBER('Control Sample Data'!G28),'Control Sample Data'!G28&lt;35,'Control Sample Data'!G28&gt;0),'Control Sample Data'!G28,35),""))</f>
        <v/>
      </c>
      <c r="T29" s="13" t="str">
        <f>IF('Control Sample Data'!H28="","",IF(SUM('Control Sample Data'!H$3:H$98)&gt;10,IF(AND(ISNUMBER('Control Sample Data'!H28),'Control Sample Data'!H28&lt;35,'Control Sample Data'!H28&gt;0),'Control Sample Data'!H28,35),""))</f>
        <v/>
      </c>
      <c r="U29" s="13" t="str">
        <f>IF('Control Sample Data'!I28="","",IF(SUM('Control Sample Data'!I$3:I$98)&gt;10,IF(AND(ISNUMBER('Control Sample Data'!I28),'Control Sample Data'!I28&lt;35,'Control Sample Data'!I28&gt;0),'Control Sample Data'!I28,35),""))</f>
        <v/>
      </c>
      <c r="V29" s="13" t="str">
        <f>IF('Control Sample Data'!J28="","",IF(SUM('Control Sample Data'!J$3:J$98)&gt;10,IF(AND(ISNUMBER('Control Sample Data'!J28),'Control Sample Data'!J28&lt;35,'Control Sample Data'!J28&gt;0),'Control Sample Data'!J28,35),""))</f>
        <v/>
      </c>
      <c r="W29" s="13" t="str">
        <f>IF('Control Sample Data'!K28="","",IF(SUM('Control Sample Data'!K$3:K$98)&gt;10,IF(AND(ISNUMBER('Control Sample Data'!K28),'Control Sample Data'!K28&lt;35,'Control Sample Data'!K28&gt;0),'Control Sample Data'!K28,35),""))</f>
        <v/>
      </c>
      <c r="X29" s="13" t="str">
        <f>IF('Control Sample Data'!L28="","",IF(SUM('Control Sample Data'!L$3:L$98)&gt;10,IF(AND(ISNUMBER('Control Sample Data'!L28),'Control Sample Data'!L28&lt;35,'Control Sample Data'!L28&gt;0),'Control Sample Data'!L28,35),""))</f>
        <v/>
      </c>
      <c r="AS29" s="12" t="str">
        <f t="shared" si="20"/>
        <v>hsa-miR-602</v>
      </c>
      <c r="AT29" s="43" t="s">
        <v>107</v>
      </c>
      <c r="AU29" s="13" t="str">
        <f t="shared" si="21"/>
        <v/>
      </c>
      <c r="AV29" s="13" t="str">
        <f t="shared" si="0"/>
        <v/>
      </c>
      <c r="AW29" s="13" t="str">
        <f t="shared" si="1"/>
        <v/>
      </c>
      <c r="AX29" s="13" t="str">
        <f t="shared" si="2"/>
        <v/>
      </c>
      <c r="AY29" s="13" t="str">
        <f t="shared" si="3"/>
        <v/>
      </c>
      <c r="AZ29" s="13" t="str">
        <f t="shared" si="4"/>
        <v/>
      </c>
      <c r="BA29" s="13" t="str">
        <f t="shared" si="5"/>
        <v/>
      </c>
      <c r="BB29" s="13" t="str">
        <f t="shared" si="6"/>
        <v/>
      </c>
      <c r="BC29" s="13" t="str">
        <f t="shared" si="7"/>
        <v/>
      </c>
      <c r="BD29" s="13" t="str">
        <f t="shared" si="8"/>
        <v/>
      </c>
      <c r="BE29" s="13" t="str">
        <f t="shared" si="9"/>
        <v/>
      </c>
      <c r="BF29" s="13" t="str">
        <f t="shared" si="10"/>
        <v/>
      </c>
      <c r="BG29" s="13" t="str">
        <f t="shared" si="11"/>
        <v/>
      </c>
      <c r="BH29" s="13" t="str">
        <f t="shared" si="12"/>
        <v/>
      </c>
      <c r="BI29" s="13" t="str">
        <f t="shared" si="13"/>
        <v/>
      </c>
      <c r="BJ29" s="13" t="str">
        <f t="shared" si="14"/>
        <v/>
      </c>
      <c r="BK29" s="13" t="str">
        <f t="shared" si="15"/>
        <v/>
      </c>
      <c r="BL29" s="13" t="str">
        <f t="shared" si="16"/>
        <v/>
      </c>
      <c r="BM29" s="13" t="str">
        <f t="shared" si="17"/>
        <v/>
      </c>
      <c r="BN29" s="13" t="str">
        <f t="shared" si="18"/>
        <v/>
      </c>
      <c r="BO29" s="45" t="str">
        <f t="shared" si="22"/>
        <v>N/A</v>
      </c>
      <c r="BP29" s="45" t="str">
        <f t="shared" si="23"/>
        <v>N/A</v>
      </c>
      <c r="BQ29" s="42" t="str">
        <f t="shared" si="24"/>
        <v>hsa-miR-602</v>
      </c>
      <c r="BR29" s="43" t="s">
        <v>470</v>
      </c>
      <c r="BS29" s="46" t="str">
        <f t="shared" si="25"/>
        <v/>
      </c>
      <c r="BT29" s="46" t="str">
        <f t="shared" si="26"/>
        <v/>
      </c>
      <c r="BU29" s="46" t="str">
        <f t="shared" si="27"/>
        <v/>
      </c>
      <c r="BV29" s="46" t="str">
        <f t="shared" si="28"/>
        <v/>
      </c>
      <c r="BW29" s="46" t="str">
        <f t="shared" si="29"/>
        <v/>
      </c>
      <c r="BX29" s="46" t="str">
        <f t="shared" si="30"/>
        <v/>
      </c>
      <c r="BY29" s="46" t="str">
        <f t="shared" si="31"/>
        <v/>
      </c>
      <c r="BZ29" s="46" t="str">
        <f t="shared" si="32"/>
        <v/>
      </c>
      <c r="CA29" s="46" t="str">
        <f t="shared" si="33"/>
        <v/>
      </c>
      <c r="CB29" s="46" t="str">
        <f t="shared" si="34"/>
        <v/>
      </c>
      <c r="CC29" s="46" t="str">
        <f t="shared" si="35"/>
        <v/>
      </c>
      <c r="CD29" s="46" t="str">
        <f t="shared" si="36"/>
        <v/>
      </c>
      <c r="CE29" s="46" t="str">
        <f t="shared" si="37"/>
        <v/>
      </c>
      <c r="CF29" s="46" t="str">
        <f t="shared" si="38"/>
        <v/>
      </c>
      <c r="CG29" s="46" t="str">
        <f t="shared" si="39"/>
        <v/>
      </c>
      <c r="CH29" s="46" t="str">
        <f t="shared" si="40"/>
        <v/>
      </c>
      <c r="CI29" s="46" t="str">
        <f t="shared" si="41"/>
        <v/>
      </c>
      <c r="CJ29" s="46" t="str">
        <f t="shared" si="42"/>
        <v/>
      </c>
      <c r="CK29" s="46" t="str">
        <f t="shared" si="43"/>
        <v/>
      </c>
      <c r="CL29" s="46" t="str">
        <f t="shared" si="44"/>
        <v/>
      </c>
    </row>
    <row r="30" spans="1:90">
      <c r="A30" s="12" t="str">
        <f>'Gene Table'!D29</f>
        <v>hsa-miR-130a-3p</v>
      </c>
      <c r="B30" s="12" t="s">
        <v>111</v>
      </c>
      <c r="C30" s="13" t="str">
        <f>IF('Test Sample Data'!C29="","",IF(SUM('Test Sample Data'!C$3:C$98)&gt;10,IF(AND(ISNUMBER('Test Sample Data'!C29),'Test Sample Data'!C29&lt;35,'Test Sample Data'!C29&gt;0),'Test Sample Data'!C29,35),""))</f>
        <v/>
      </c>
      <c r="D30" s="13" t="str">
        <f>IF('Test Sample Data'!D29="","",IF(SUM('Test Sample Data'!D$3:D$98)&gt;10,IF(AND(ISNUMBER('Test Sample Data'!D29),'Test Sample Data'!D29&lt;35,'Test Sample Data'!D29&gt;0),'Test Sample Data'!D29,35),""))</f>
        <v/>
      </c>
      <c r="E30" s="13" t="str">
        <f>IF('Test Sample Data'!E29="","",IF(SUM('Test Sample Data'!E$3:E$98)&gt;10,IF(AND(ISNUMBER('Test Sample Data'!E29),'Test Sample Data'!E29&lt;35,'Test Sample Data'!E29&gt;0),'Test Sample Data'!E29,35),""))</f>
        <v/>
      </c>
      <c r="F30" s="13" t="str">
        <f>IF('Test Sample Data'!F29="","",IF(SUM('Test Sample Data'!F$3:F$98)&gt;10,IF(AND(ISNUMBER('Test Sample Data'!F29),'Test Sample Data'!F29&lt;35,'Test Sample Data'!F29&gt;0),'Test Sample Data'!F29,35),""))</f>
        <v/>
      </c>
      <c r="G30" s="13" t="str">
        <f>IF('Test Sample Data'!G29="","",IF(SUM('Test Sample Data'!G$3:G$98)&gt;10,IF(AND(ISNUMBER('Test Sample Data'!G29),'Test Sample Data'!G29&lt;35,'Test Sample Data'!G29&gt;0),'Test Sample Data'!G29,35),""))</f>
        <v/>
      </c>
      <c r="H30" s="13" t="str">
        <f>IF('Test Sample Data'!H29="","",IF(SUM('Test Sample Data'!H$3:H$98)&gt;10,IF(AND(ISNUMBER('Test Sample Data'!H29),'Test Sample Data'!H29&lt;35,'Test Sample Data'!H29&gt;0),'Test Sample Data'!H29,35),""))</f>
        <v/>
      </c>
      <c r="I30" s="13" t="str">
        <f>IF('Test Sample Data'!I29="","",IF(SUM('Test Sample Data'!I$3:I$98)&gt;10,IF(AND(ISNUMBER('Test Sample Data'!I29),'Test Sample Data'!I29&lt;35,'Test Sample Data'!I29&gt;0),'Test Sample Data'!I29,35),""))</f>
        <v/>
      </c>
      <c r="J30" s="13" t="str">
        <f>IF('Test Sample Data'!J29="","",IF(SUM('Test Sample Data'!J$3:J$98)&gt;10,IF(AND(ISNUMBER('Test Sample Data'!J29),'Test Sample Data'!J29&lt;35,'Test Sample Data'!J29&gt;0),'Test Sample Data'!J29,35),""))</f>
        <v/>
      </c>
      <c r="K30" s="13" t="str">
        <f>IF('Test Sample Data'!K29="","",IF(SUM('Test Sample Data'!K$3:K$98)&gt;10,IF(AND(ISNUMBER('Test Sample Data'!K29),'Test Sample Data'!K29&lt;35,'Test Sample Data'!K29&gt;0),'Test Sample Data'!K29,35),""))</f>
        <v/>
      </c>
      <c r="L30" s="13" t="str">
        <f>IF('Test Sample Data'!L29="","",IF(SUM('Test Sample Data'!L$3:L$98)&gt;10,IF(AND(ISNUMBER('Test Sample Data'!L29),'Test Sample Data'!L29&lt;35,'Test Sample Data'!L29&gt;0),'Test Sample Data'!L29,35),""))</f>
        <v/>
      </c>
      <c r="M30" s="13" t="str">
        <f>'Gene Table'!D29</f>
        <v>hsa-miR-130a-3p</v>
      </c>
      <c r="N30" s="13" t="s">
        <v>111</v>
      </c>
      <c r="O30" s="13" t="str">
        <f>IF('Control Sample Data'!C29="","",IF(SUM('Control Sample Data'!C$3:C$98)&gt;10,IF(AND(ISNUMBER('Control Sample Data'!C29),'Control Sample Data'!C29&lt;35,'Control Sample Data'!C29&gt;0),'Control Sample Data'!C29,35),""))</f>
        <v/>
      </c>
      <c r="P30" s="13" t="str">
        <f>IF('Control Sample Data'!D29="","",IF(SUM('Control Sample Data'!D$3:D$98)&gt;10,IF(AND(ISNUMBER('Control Sample Data'!D29),'Control Sample Data'!D29&lt;35,'Control Sample Data'!D29&gt;0),'Control Sample Data'!D29,35),""))</f>
        <v/>
      </c>
      <c r="Q30" s="13" t="str">
        <f>IF('Control Sample Data'!E29="","",IF(SUM('Control Sample Data'!E$3:E$98)&gt;10,IF(AND(ISNUMBER('Control Sample Data'!E29),'Control Sample Data'!E29&lt;35,'Control Sample Data'!E29&gt;0),'Control Sample Data'!E29,35),""))</f>
        <v/>
      </c>
      <c r="R30" s="13" t="str">
        <f>IF('Control Sample Data'!F29="","",IF(SUM('Control Sample Data'!F$3:F$98)&gt;10,IF(AND(ISNUMBER('Control Sample Data'!F29),'Control Sample Data'!F29&lt;35,'Control Sample Data'!F29&gt;0),'Control Sample Data'!F29,35),""))</f>
        <v/>
      </c>
      <c r="S30" s="13" t="str">
        <f>IF('Control Sample Data'!G29="","",IF(SUM('Control Sample Data'!G$3:G$98)&gt;10,IF(AND(ISNUMBER('Control Sample Data'!G29),'Control Sample Data'!G29&lt;35,'Control Sample Data'!G29&gt;0),'Control Sample Data'!G29,35),""))</f>
        <v/>
      </c>
      <c r="T30" s="13" t="str">
        <f>IF('Control Sample Data'!H29="","",IF(SUM('Control Sample Data'!H$3:H$98)&gt;10,IF(AND(ISNUMBER('Control Sample Data'!H29),'Control Sample Data'!H29&lt;35,'Control Sample Data'!H29&gt;0),'Control Sample Data'!H29,35),""))</f>
        <v/>
      </c>
      <c r="U30" s="13" t="str">
        <f>IF('Control Sample Data'!I29="","",IF(SUM('Control Sample Data'!I$3:I$98)&gt;10,IF(AND(ISNUMBER('Control Sample Data'!I29),'Control Sample Data'!I29&lt;35,'Control Sample Data'!I29&gt;0),'Control Sample Data'!I29,35),""))</f>
        <v/>
      </c>
      <c r="V30" s="13" t="str">
        <f>IF('Control Sample Data'!J29="","",IF(SUM('Control Sample Data'!J$3:J$98)&gt;10,IF(AND(ISNUMBER('Control Sample Data'!J29),'Control Sample Data'!J29&lt;35,'Control Sample Data'!J29&gt;0),'Control Sample Data'!J29,35),""))</f>
        <v/>
      </c>
      <c r="W30" s="13" t="str">
        <f>IF('Control Sample Data'!K29="","",IF(SUM('Control Sample Data'!K$3:K$98)&gt;10,IF(AND(ISNUMBER('Control Sample Data'!K29),'Control Sample Data'!K29&lt;35,'Control Sample Data'!K29&gt;0),'Control Sample Data'!K29,35),""))</f>
        <v/>
      </c>
      <c r="X30" s="13" t="str">
        <f>IF('Control Sample Data'!L29="","",IF(SUM('Control Sample Data'!L$3:L$98)&gt;10,IF(AND(ISNUMBER('Control Sample Data'!L29),'Control Sample Data'!L29&lt;35,'Control Sample Data'!L29&gt;0),'Control Sample Data'!L29,35),""))</f>
        <v/>
      </c>
      <c r="AS30" s="12" t="str">
        <f t="shared" si="20"/>
        <v>hsa-miR-130a-3p</v>
      </c>
      <c r="AT30" s="43" t="s">
        <v>111</v>
      </c>
      <c r="AU30" s="13" t="str">
        <f t="shared" si="21"/>
        <v/>
      </c>
      <c r="AV30" s="13" t="str">
        <f t="shared" si="0"/>
        <v/>
      </c>
      <c r="AW30" s="13" t="str">
        <f t="shared" si="1"/>
        <v/>
      </c>
      <c r="AX30" s="13" t="str">
        <f t="shared" si="2"/>
        <v/>
      </c>
      <c r="AY30" s="13" t="str">
        <f t="shared" si="3"/>
        <v/>
      </c>
      <c r="AZ30" s="13" t="str">
        <f t="shared" si="4"/>
        <v/>
      </c>
      <c r="BA30" s="13" t="str">
        <f t="shared" si="5"/>
        <v/>
      </c>
      <c r="BB30" s="13" t="str">
        <f t="shared" si="6"/>
        <v/>
      </c>
      <c r="BC30" s="13" t="str">
        <f t="shared" si="7"/>
        <v/>
      </c>
      <c r="BD30" s="13" t="str">
        <f t="shared" si="8"/>
        <v/>
      </c>
      <c r="BE30" s="13" t="str">
        <f t="shared" si="9"/>
        <v/>
      </c>
      <c r="BF30" s="13" t="str">
        <f t="shared" si="10"/>
        <v/>
      </c>
      <c r="BG30" s="13" t="str">
        <f t="shared" si="11"/>
        <v/>
      </c>
      <c r="BH30" s="13" t="str">
        <f t="shared" si="12"/>
        <v/>
      </c>
      <c r="BI30" s="13" t="str">
        <f t="shared" si="13"/>
        <v/>
      </c>
      <c r="BJ30" s="13" t="str">
        <f t="shared" si="14"/>
        <v/>
      </c>
      <c r="BK30" s="13" t="str">
        <f t="shared" si="15"/>
        <v/>
      </c>
      <c r="BL30" s="13" t="str">
        <f t="shared" si="16"/>
        <v/>
      </c>
      <c r="BM30" s="13" t="str">
        <f t="shared" si="17"/>
        <v/>
      </c>
      <c r="BN30" s="13" t="str">
        <f t="shared" si="18"/>
        <v/>
      </c>
      <c r="BO30" s="45" t="str">
        <f t="shared" si="22"/>
        <v>N/A</v>
      </c>
      <c r="BP30" s="45" t="str">
        <f t="shared" si="23"/>
        <v>N/A</v>
      </c>
      <c r="BQ30" s="42" t="str">
        <f t="shared" si="24"/>
        <v>hsa-miR-130a-3p</v>
      </c>
      <c r="BR30" s="43" t="s">
        <v>471</v>
      </c>
      <c r="BS30" s="46" t="str">
        <f t="shared" si="25"/>
        <v/>
      </c>
      <c r="BT30" s="46" t="str">
        <f t="shared" si="26"/>
        <v/>
      </c>
      <c r="BU30" s="46" t="str">
        <f t="shared" si="27"/>
        <v/>
      </c>
      <c r="BV30" s="46" t="str">
        <f t="shared" si="28"/>
        <v/>
      </c>
      <c r="BW30" s="46" t="str">
        <f t="shared" si="29"/>
        <v/>
      </c>
      <c r="BX30" s="46" t="str">
        <f t="shared" si="30"/>
        <v/>
      </c>
      <c r="BY30" s="46" t="str">
        <f t="shared" si="31"/>
        <v/>
      </c>
      <c r="BZ30" s="46" t="str">
        <f t="shared" si="32"/>
        <v/>
      </c>
      <c r="CA30" s="46" t="str">
        <f t="shared" si="33"/>
        <v/>
      </c>
      <c r="CB30" s="46" t="str">
        <f t="shared" si="34"/>
        <v/>
      </c>
      <c r="CC30" s="46" t="str">
        <f t="shared" si="35"/>
        <v/>
      </c>
      <c r="CD30" s="46" t="str">
        <f t="shared" si="36"/>
        <v/>
      </c>
      <c r="CE30" s="46" t="str">
        <f t="shared" si="37"/>
        <v/>
      </c>
      <c r="CF30" s="46" t="str">
        <f t="shared" si="38"/>
        <v/>
      </c>
      <c r="CG30" s="46" t="str">
        <f t="shared" si="39"/>
        <v/>
      </c>
      <c r="CH30" s="46" t="str">
        <f t="shared" si="40"/>
        <v/>
      </c>
      <c r="CI30" s="46" t="str">
        <f t="shared" si="41"/>
        <v/>
      </c>
      <c r="CJ30" s="46" t="str">
        <f t="shared" si="42"/>
        <v/>
      </c>
      <c r="CK30" s="46" t="str">
        <f t="shared" si="43"/>
        <v/>
      </c>
      <c r="CL30" s="46" t="str">
        <f t="shared" si="44"/>
        <v/>
      </c>
    </row>
    <row r="31" spans="1:90">
      <c r="A31" s="12" t="str">
        <f>'Gene Table'!D30</f>
        <v>hsa-miR-30a-5p</v>
      </c>
      <c r="B31" s="12" t="s">
        <v>115</v>
      </c>
      <c r="C31" s="13" t="str">
        <f>IF('Test Sample Data'!C30="","",IF(SUM('Test Sample Data'!C$3:C$98)&gt;10,IF(AND(ISNUMBER('Test Sample Data'!C30),'Test Sample Data'!C30&lt;35,'Test Sample Data'!C30&gt;0),'Test Sample Data'!C30,35),""))</f>
        <v/>
      </c>
      <c r="D31" s="13" t="str">
        <f>IF('Test Sample Data'!D30="","",IF(SUM('Test Sample Data'!D$3:D$98)&gt;10,IF(AND(ISNUMBER('Test Sample Data'!D30),'Test Sample Data'!D30&lt;35,'Test Sample Data'!D30&gt;0),'Test Sample Data'!D30,35),""))</f>
        <v/>
      </c>
      <c r="E31" s="13" t="str">
        <f>IF('Test Sample Data'!E30="","",IF(SUM('Test Sample Data'!E$3:E$98)&gt;10,IF(AND(ISNUMBER('Test Sample Data'!E30),'Test Sample Data'!E30&lt;35,'Test Sample Data'!E30&gt;0),'Test Sample Data'!E30,35),""))</f>
        <v/>
      </c>
      <c r="F31" s="13" t="str">
        <f>IF('Test Sample Data'!F30="","",IF(SUM('Test Sample Data'!F$3:F$98)&gt;10,IF(AND(ISNUMBER('Test Sample Data'!F30),'Test Sample Data'!F30&lt;35,'Test Sample Data'!F30&gt;0),'Test Sample Data'!F30,35),""))</f>
        <v/>
      </c>
      <c r="G31" s="13" t="str">
        <f>IF('Test Sample Data'!G30="","",IF(SUM('Test Sample Data'!G$3:G$98)&gt;10,IF(AND(ISNUMBER('Test Sample Data'!G30),'Test Sample Data'!G30&lt;35,'Test Sample Data'!G30&gt;0),'Test Sample Data'!G30,35),""))</f>
        <v/>
      </c>
      <c r="H31" s="13" t="str">
        <f>IF('Test Sample Data'!H30="","",IF(SUM('Test Sample Data'!H$3:H$98)&gt;10,IF(AND(ISNUMBER('Test Sample Data'!H30),'Test Sample Data'!H30&lt;35,'Test Sample Data'!H30&gt;0),'Test Sample Data'!H30,35),""))</f>
        <v/>
      </c>
      <c r="I31" s="13" t="str">
        <f>IF('Test Sample Data'!I30="","",IF(SUM('Test Sample Data'!I$3:I$98)&gt;10,IF(AND(ISNUMBER('Test Sample Data'!I30),'Test Sample Data'!I30&lt;35,'Test Sample Data'!I30&gt;0),'Test Sample Data'!I30,35),""))</f>
        <v/>
      </c>
      <c r="J31" s="13" t="str">
        <f>IF('Test Sample Data'!J30="","",IF(SUM('Test Sample Data'!J$3:J$98)&gt;10,IF(AND(ISNUMBER('Test Sample Data'!J30),'Test Sample Data'!J30&lt;35,'Test Sample Data'!J30&gt;0),'Test Sample Data'!J30,35),""))</f>
        <v/>
      </c>
      <c r="K31" s="13" t="str">
        <f>IF('Test Sample Data'!K30="","",IF(SUM('Test Sample Data'!K$3:K$98)&gt;10,IF(AND(ISNUMBER('Test Sample Data'!K30),'Test Sample Data'!K30&lt;35,'Test Sample Data'!K30&gt;0),'Test Sample Data'!K30,35),""))</f>
        <v/>
      </c>
      <c r="L31" s="13" t="str">
        <f>IF('Test Sample Data'!L30="","",IF(SUM('Test Sample Data'!L$3:L$98)&gt;10,IF(AND(ISNUMBER('Test Sample Data'!L30),'Test Sample Data'!L30&lt;35,'Test Sample Data'!L30&gt;0),'Test Sample Data'!L30,35),""))</f>
        <v/>
      </c>
      <c r="M31" s="13" t="str">
        <f>'Gene Table'!D30</f>
        <v>hsa-miR-30a-5p</v>
      </c>
      <c r="N31" s="13" t="s">
        <v>115</v>
      </c>
      <c r="O31" s="13" t="str">
        <f>IF('Control Sample Data'!C30="","",IF(SUM('Control Sample Data'!C$3:C$98)&gt;10,IF(AND(ISNUMBER('Control Sample Data'!C30),'Control Sample Data'!C30&lt;35,'Control Sample Data'!C30&gt;0),'Control Sample Data'!C30,35),""))</f>
        <v/>
      </c>
      <c r="P31" s="13" t="str">
        <f>IF('Control Sample Data'!D30="","",IF(SUM('Control Sample Data'!D$3:D$98)&gt;10,IF(AND(ISNUMBER('Control Sample Data'!D30),'Control Sample Data'!D30&lt;35,'Control Sample Data'!D30&gt;0),'Control Sample Data'!D30,35),""))</f>
        <v/>
      </c>
      <c r="Q31" s="13" t="str">
        <f>IF('Control Sample Data'!E30="","",IF(SUM('Control Sample Data'!E$3:E$98)&gt;10,IF(AND(ISNUMBER('Control Sample Data'!E30),'Control Sample Data'!E30&lt;35,'Control Sample Data'!E30&gt;0),'Control Sample Data'!E30,35),""))</f>
        <v/>
      </c>
      <c r="R31" s="13" t="str">
        <f>IF('Control Sample Data'!F30="","",IF(SUM('Control Sample Data'!F$3:F$98)&gt;10,IF(AND(ISNUMBER('Control Sample Data'!F30),'Control Sample Data'!F30&lt;35,'Control Sample Data'!F30&gt;0),'Control Sample Data'!F30,35),""))</f>
        <v/>
      </c>
      <c r="S31" s="13" t="str">
        <f>IF('Control Sample Data'!G30="","",IF(SUM('Control Sample Data'!G$3:G$98)&gt;10,IF(AND(ISNUMBER('Control Sample Data'!G30),'Control Sample Data'!G30&lt;35,'Control Sample Data'!G30&gt;0),'Control Sample Data'!G30,35),""))</f>
        <v/>
      </c>
      <c r="T31" s="13" t="str">
        <f>IF('Control Sample Data'!H30="","",IF(SUM('Control Sample Data'!H$3:H$98)&gt;10,IF(AND(ISNUMBER('Control Sample Data'!H30),'Control Sample Data'!H30&lt;35,'Control Sample Data'!H30&gt;0),'Control Sample Data'!H30,35),""))</f>
        <v/>
      </c>
      <c r="U31" s="13" t="str">
        <f>IF('Control Sample Data'!I30="","",IF(SUM('Control Sample Data'!I$3:I$98)&gt;10,IF(AND(ISNUMBER('Control Sample Data'!I30),'Control Sample Data'!I30&lt;35,'Control Sample Data'!I30&gt;0),'Control Sample Data'!I30,35),""))</f>
        <v/>
      </c>
      <c r="V31" s="13" t="str">
        <f>IF('Control Sample Data'!J30="","",IF(SUM('Control Sample Data'!J$3:J$98)&gt;10,IF(AND(ISNUMBER('Control Sample Data'!J30),'Control Sample Data'!J30&lt;35,'Control Sample Data'!J30&gt;0),'Control Sample Data'!J30,35),""))</f>
        <v/>
      </c>
      <c r="W31" s="13" t="str">
        <f>IF('Control Sample Data'!K30="","",IF(SUM('Control Sample Data'!K$3:K$98)&gt;10,IF(AND(ISNUMBER('Control Sample Data'!K30),'Control Sample Data'!K30&lt;35,'Control Sample Data'!K30&gt;0),'Control Sample Data'!K30,35),""))</f>
        <v/>
      </c>
      <c r="X31" s="13" t="str">
        <f>IF('Control Sample Data'!L30="","",IF(SUM('Control Sample Data'!L$3:L$98)&gt;10,IF(AND(ISNUMBER('Control Sample Data'!L30),'Control Sample Data'!L30&lt;35,'Control Sample Data'!L30&gt;0),'Control Sample Data'!L30,35),""))</f>
        <v/>
      </c>
      <c r="AS31" s="12" t="str">
        <f t="shared" si="20"/>
        <v>hsa-miR-30a-5p</v>
      </c>
      <c r="AT31" s="43" t="s">
        <v>115</v>
      </c>
      <c r="AU31" s="13" t="str">
        <f t="shared" si="21"/>
        <v/>
      </c>
      <c r="AV31" s="13" t="str">
        <f t="shared" si="0"/>
        <v/>
      </c>
      <c r="AW31" s="13" t="str">
        <f t="shared" si="1"/>
        <v/>
      </c>
      <c r="AX31" s="13" t="str">
        <f t="shared" si="2"/>
        <v/>
      </c>
      <c r="AY31" s="13" t="str">
        <f t="shared" si="3"/>
        <v/>
      </c>
      <c r="AZ31" s="13" t="str">
        <f t="shared" si="4"/>
        <v/>
      </c>
      <c r="BA31" s="13" t="str">
        <f t="shared" si="5"/>
        <v/>
      </c>
      <c r="BB31" s="13" t="str">
        <f t="shared" si="6"/>
        <v/>
      </c>
      <c r="BC31" s="13" t="str">
        <f t="shared" si="7"/>
        <v/>
      </c>
      <c r="BD31" s="13" t="str">
        <f t="shared" si="8"/>
        <v/>
      </c>
      <c r="BE31" s="13" t="str">
        <f t="shared" si="9"/>
        <v/>
      </c>
      <c r="BF31" s="13" t="str">
        <f t="shared" si="10"/>
        <v/>
      </c>
      <c r="BG31" s="13" t="str">
        <f t="shared" si="11"/>
        <v/>
      </c>
      <c r="BH31" s="13" t="str">
        <f t="shared" si="12"/>
        <v/>
      </c>
      <c r="BI31" s="13" t="str">
        <f t="shared" si="13"/>
        <v/>
      </c>
      <c r="BJ31" s="13" t="str">
        <f t="shared" si="14"/>
        <v/>
      </c>
      <c r="BK31" s="13" t="str">
        <f t="shared" si="15"/>
        <v/>
      </c>
      <c r="BL31" s="13" t="str">
        <f t="shared" si="16"/>
        <v/>
      </c>
      <c r="BM31" s="13" t="str">
        <f t="shared" si="17"/>
        <v/>
      </c>
      <c r="BN31" s="13" t="str">
        <f t="shared" si="18"/>
        <v/>
      </c>
      <c r="BO31" s="45" t="str">
        <f t="shared" si="22"/>
        <v>N/A</v>
      </c>
      <c r="BP31" s="45" t="str">
        <f t="shared" si="23"/>
        <v>N/A</v>
      </c>
      <c r="BQ31" s="42" t="str">
        <f t="shared" si="24"/>
        <v>hsa-miR-30a-5p</v>
      </c>
      <c r="BR31" s="43" t="s">
        <v>472</v>
      </c>
      <c r="BS31" s="46" t="str">
        <f t="shared" si="25"/>
        <v/>
      </c>
      <c r="BT31" s="46" t="str">
        <f t="shared" si="26"/>
        <v/>
      </c>
      <c r="BU31" s="46" t="str">
        <f t="shared" si="27"/>
        <v/>
      </c>
      <c r="BV31" s="46" t="str">
        <f t="shared" si="28"/>
        <v/>
      </c>
      <c r="BW31" s="46" t="str">
        <f t="shared" si="29"/>
        <v/>
      </c>
      <c r="BX31" s="46" t="str">
        <f t="shared" si="30"/>
        <v/>
      </c>
      <c r="BY31" s="46" t="str">
        <f t="shared" si="31"/>
        <v/>
      </c>
      <c r="BZ31" s="46" t="str">
        <f t="shared" si="32"/>
        <v/>
      </c>
      <c r="CA31" s="46" t="str">
        <f t="shared" si="33"/>
        <v/>
      </c>
      <c r="CB31" s="46" t="str">
        <f t="shared" si="34"/>
        <v/>
      </c>
      <c r="CC31" s="46" t="str">
        <f t="shared" si="35"/>
        <v/>
      </c>
      <c r="CD31" s="46" t="str">
        <f t="shared" si="36"/>
        <v/>
      </c>
      <c r="CE31" s="46" t="str">
        <f t="shared" si="37"/>
        <v/>
      </c>
      <c r="CF31" s="46" t="str">
        <f t="shared" si="38"/>
        <v/>
      </c>
      <c r="CG31" s="46" t="str">
        <f t="shared" si="39"/>
        <v/>
      </c>
      <c r="CH31" s="46" t="str">
        <f t="shared" si="40"/>
        <v/>
      </c>
      <c r="CI31" s="46" t="str">
        <f t="shared" si="41"/>
        <v/>
      </c>
      <c r="CJ31" s="46" t="str">
        <f t="shared" si="42"/>
        <v/>
      </c>
      <c r="CK31" s="46" t="str">
        <f t="shared" si="43"/>
        <v/>
      </c>
      <c r="CL31" s="46" t="str">
        <f t="shared" si="44"/>
        <v/>
      </c>
    </row>
    <row r="32" spans="1:90">
      <c r="A32" s="12" t="str">
        <f>'Gene Table'!D31</f>
        <v>hsa-miR-638</v>
      </c>
      <c r="B32" s="12" t="s">
        <v>119</v>
      </c>
      <c r="C32" s="13" t="str">
        <f>IF('Test Sample Data'!C31="","",IF(SUM('Test Sample Data'!C$3:C$98)&gt;10,IF(AND(ISNUMBER('Test Sample Data'!C31),'Test Sample Data'!C31&lt;35,'Test Sample Data'!C31&gt;0),'Test Sample Data'!C31,35),""))</f>
        <v/>
      </c>
      <c r="D32" s="13" t="str">
        <f>IF('Test Sample Data'!D31="","",IF(SUM('Test Sample Data'!D$3:D$98)&gt;10,IF(AND(ISNUMBER('Test Sample Data'!D31),'Test Sample Data'!D31&lt;35,'Test Sample Data'!D31&gt;0),'Test Sample Data'!D31,35),""))</f>
        <v/>
      </c>
      <c r="E32" s="13" t="str">
        <f>IF('Test Sample Data'!E31="","",IF(SUM('Test Sample Data'!E$3:E$98)&gt;10,IF(AND(ISNUMBER('Test Sample Data'!E31),'Test Sample Data'!E31&lt;35,'Test Sample Data'!E31&gt;0),'Test Sample Data'!E31,35),""))</f>
        <v/>
      </c>
      <c r="F32" s="13" t="str">
        <f>IF('Test Sample Data'!F31="","",IF(SUM('Test Sample Data'!F$3:F$98)&gt;10,IF(AND(ISNUMBER('Test Sample Data'!F31),'Test Sample Data'!F31&lt;35,'Test Sample Data'!F31&gt;0),'Test Sample Data'!F31,35),""))</f>
        <v/>
      </c>
      <c r="G32" s="13" t="str">
        <f>IF('Test Sample Data'!G31="","",IF(SUM('Test Sample Data'!G$3:G$98)&gt;10,IF(AND(ISNUMBER('Test Sample Data'!G31),'Test Sample Data'!G31&lt;35,'Test Sample Data'!G31&gt;0),'Test Sample Data'!G31,35),""))</f>
        <v/>
      </c>
      <c r="H32" s="13" t="str">
        <f>IF('Test Sample Data'!H31="","",IF(SUM('Test Sample Data'!H$3:H$98)&gt;10,IF(AND(ISNUMBER('Test Sample Data'!H31),'Test Sample Data'!H31&lt;35,'Test Sample Data'!H31&gt;0),'Test Sample Data'!H31,35),""))</f>
        <v/>
      </c>
      <c r="I32" s="13" t="str">
        <f>IF('Test Sample Data'!I31="","",IF(SUM('Test Sample Data'!I$3:I$98)&gt;10,IF(AND(ISNUMBER('Test Sample Data'!I31),'Test Sample Data'!I31&lt;35,'Test Sample Data'!I31&gt;0),'Test Sample Data'!I31,35),""))</f>
        <v/>
      </c>
      <c r="J32" s="13" t="str">
        <f>IF('Test Sample Data'!J31="","",IF(SUM('Test Sample Data'!J$3:J$98)&gt;10,IF(AND(ISNUMBER('Test Sample Data'!J31),'Test Sample Data'!J31&lt;35,'Test Sample Data'!J31&gt;0),'Test Sample Data'!J31,35),""))</f>
        <v/>
      </c>
      <c r="K32" s="13" t="str">
        <f>IF('Test Sample Data'!K31="","",IF(SUM('Test Sample Data'!K$3:K$98)&gt;10,IF(AND(ISNUMBER('Test Sample Data'!K31),'Test Sample Data'!K31&lt;35,'Test Sample Data'!K31&gt;0),'Test Sample Data'!K31,35),""))</f>
        <v/>
      </c>
      <c r="L32" s="13" t="str">
        <f>IF('Test Sample Data'!L31="","",IF(SUM('Test Sample Data'!L$3:L$98)&gt;10,IF(AND(ISNUMBER('Test Sample Data'!L31),'Test Sample Data'!L31&lt;35,'Test Sample Data'!L31&gt;0),'Test Sample Data'!L31,35),""))</f>
        <v/>
      </c>
      <c r="M32" s="13" t="str">
        <f>'Gene Table'!D31</f>
        <v>hsa-miR-638</v>
      </c>
      <c r="N32" s="13" t="s">
        <v>119</v>
      </c>
      <c r="O32" s="13" t="str">
        <f>IF('Control Sample Data'!C31="","",IF(SUM('Control Sample Data'!C$3:C$98)&gt;10,IF(AND(ISNUMBER('Control Sample Data'!C31),'Control Sample Data'!C31&lt;35,'Control Sample Data'!C31&gt;0),'Control Sample Data'!C31,35),""))</f>
        <v/>
      </c>
      <c r="P32" s="13" t="str">
        <f>IF('Control Sample Data'!D31="","",IF(SUM('Control Sample Data'!D$3:D$98)&gt;10,IF(AND(ISNUMBER('Control Sample Data'!D31),'Control Sample Data'!D31&lt;35,'Control Sample Data'!D31&gt;0),'Control Sample Data'!D31,35),""))</f>
        <v/>
      </c>
      <c r="Q32" s="13" t="str">
        <f>IF('Control Sample Data'!E31="","",IF(SUM('Control Sample Data'!E$3:E$98)&gt;10,IF(AND(ISNUMBER('Control Sample Data'!E31),'Control Sample Data'!E31&lt;35,'Control Sample Data'!E31&gt;0),'Control Sample Data'!E31,35),""))</f>
        <v/>
      </c>
      <c r="R32" s="13" t="str">
        <f>IF('Control Sample Data'!F31="","",IF(SUM('Control Sample Data'!F$3:F$98)&gt;10,IF(AND(ISNUMBER('Control Sample Data'!F31),'Control Sample Data'!F31&lt;35,'Control Sample Data'!F31&gt;0),'Control Sample Data'!F31,35),""))</f>
        <v/>
      </c>
      <c r="S32" s="13" t="str">
        <f>IF('Control Sample Data'!G31="","",IF(SUM('Control Sample Data'!G$3:G$98)&gt;10,IF(AND(ISNUMBER('Control Sample Data'!G31),'Control Sample Data'!G31&lt;35,'Control Sample Data'!G31&gt;0),'Control Sample Data'!G31,35),""))</f>
        <v/>
      </c>
      <c r="T32" s="13" t="str">
        <f>IF('Control Sample Data'!H31="","",IF(SUM('Control Sample Data'!H$3:H$98)&gt;10,IF(AND(ISNUMBER('Control Sample Data'!H31),'Control Sample Data'!H31&lt;35,'Control Sample Data'!H31&gt;0),'Control Sample Data'!H31,35),""))</f>
        <v/>
      </c>
      <c r="U32" s="13" t="str">
        <f>IF('Control Sample Data'!I31="","",IF(SUM('Control Sample Data'!I$3:I$98)&gt;10,IF(AND(ISNUMBER('Control Sample Data'!I31),'Control Sample Data'!I31&lt;35,'Control Sample Data'!I31&gt;0),'Control Sample Data'!I31,35),""))</f>
        <v/>
      </c>
      <c r="V32" s="13" t="str">
        <f>IF('Control Sample Data'!J31="","",IF(SUM('Control Sample Data'!J$3:J$98)&gt;10,IF(AND(ISNUMBER('Control Sample Data'!J31),'Control Sample Data'!J31&lt;35,'Control Sample Data'!J31&gt;0),'Control Sample Data'!J31,35),""))</f>
        <v/>
      </c>
      <c r="W32" s="13" t="str">
        <f>IF('Control Sample Data'!K31="","",IF(SUM('Control Sample Data'!K$3:K$98)&gt;10,IF(AND(ISNUMBER('Control Sample Data'!K31),'Control Sample Data'!K31&lt;35,'Control Sample Data'!K31&gt;0),'Control Sample Data'!K31,35),""))</f>
        <v/>
      </c>
      <c r="X32" s="13" t="str">
        <f>IF('Control Sample Data'!L31="","",IF(SUM('Control Sample Data'!L$3:L$98)&gt;10,IF(AND(ISNUMBER('Control Sample Data'!L31),'Control Sample Data'!L31&lt;35,'Control Sample Data'!L31&gt;0),'Control Sample Data'!L31,35),""))</f>
        <v/>
      </c>
      <c r="AS32" s="12" t="str">
        <f t="shared" si="20"/>
        <v>hsa-miR-638</v>
      </c>
      <c r="AT32" s="43" t="s">
        <v>119</v>
      </c>
      <c r="AU32" s="13" t="str">
        <f t="shared" si="21"/>
        <v/>
      </c>
      <c r="AV32" s="13" t="str">
        <f t="shared" si="0"/>
        <v/>
      </c>
      <c r="AW32" s="13" t="str">
        <f t="shared" si="1"/>
        <v/>
      </c>
      <c r="AX32" s="13" t="str">
        <f t="shared" si="2"/>
        <v/>
      </c>
      <c r="AY32" s="13" t="str">
        <f t="shared" si="3"/>
        <v/>
      </c>
      <c r="AZ32" s="13" t="str">
        <f t="shared" si="4"/>
        <v/>
      </c>
      <c r="BA32" s="13" t="str">
        <f t="shared" si="5"/>
        <v/>
      </c>
      <c r="BB32" s="13" t="str">
        <f t="shared" si="6"/>
        <v/>
      </c>
      <c r="BC32" s="13" t="str">
        <f t="shared" si="7"/>
        <v/>
      </c>
      <c r="BD32" s="13" t="str">
        <f t="shared" si="8"/>
        <v/>
      </c>
      <c r="BE32" s="13" t="str">
        <f t="shared" si="9"/>
        <v/>
      </c>
      <c r="BF32" s="13" t="str">
        <f t="shared" si="10"/>
        <v/>
      </c>
      <c r="BG32" s="13" t="str">
        <f t="shared" si="11"/>
        <v/>
      </c>
      <c r="BH32" s="13" t="str">
        <f t="shared" si="12"/>
        <v/>
      </c>
      <c r="BI32" s="13" t="str">
        <f t="shared" si="13"/>
        <v/>
      </c>
      <c r="BJ32" s="13" t="str">
        <f t="shared" si="14"/>
        <v/>
      </c>
      <c r="BK32" s="13" t="str">
        <f t="shared" si="15"/>
        <v/>
      </c>
      <c r="BL32" s="13" t="str">
        <f t="shared" si="16"/>
        <v/>
      </c>
      <c r="BM32" s="13" t="str">
        <f t="shared" si="17"/>
        <v/>
      </c>
      <c r="BN32" s="13" t="str">
        <f t="shared" si="18"/>
        <v/>
      </c>
      <c r="BO32" s="45" t="str">
        <f t="shared" si="22"/>
        <v>N/A</v>
      </c>
      <c r="BP32" s="45" t="str">
        <f t="shared" si="23"/>
        <v>N/A</v>
      </c>
      <c r="BQ32" s="42" t="str">
        <f t="shared" si="24"/>
        <v>hsa-miR-638</v>
      </c>
      <c r="BR32" s="43" t="s">
        <v>473</v>
      </c>
      <c r="BS32" s="46" t="str">
        <f t="shared" si="25"/>
        <v/>
      </c>
      <c r="BT32" s="46" t="str">
        <f t="shared" si="26"/>
        <v/>
      </c>
      <c r="BU32" s="46" t="str">
        <f t="shared" si="27"/>
        <v/>
      </c>
      <c r="BV32" s="46" t="str">
        <f t="shared" si="28"/>
        <v/>
      </c>
      <c r="BW32" s="46" t="str">
        <f t="shared" si="29"/>
        <v/>
      </c>
      <c r="BX32" s="46" t="str">
        <f t="shared" si="30"/>
        <v/>
      </c>
      <c r="BY32" s="46" t="str">
        <f t="shared" si="31"/>
        <v/>
      </c>
      <c r="BZ32" s="46" t="str">
        <f t="shared" si="32"/>
        <v/>
      </c>
      <c r="CA32" s="46" t="str">
        <f t="shared" si="33"/>
        <v/>
      </c>
      <c r="CB32" s="46" t="str">
        <f t="shared" si="34"/>
        <v/>
      </c>
      <c r="CC32" s="46" t="str">
        <f t="shared" si="35"/>
        <v/>
      </c>
      <c r="CD32" s="46" t="str">
        <f t="shared" si="36"/>
        <v/>
      </c>
      <c r="CE32" s="46" t="str">
        <f t="shared" si="37"/>
        <v/>
      </c>
      <c r="CF32" s="46" t="str">
        <f t="shared" si="38"/>
        <v/>
      </c>
      <c r="CG32" s="46" t="str">
        <f t="shared" si="39"/>
        <v/>
      </c>
      <c r="CH32" s="46" t="str">
        <f t="shared" si="40"/>
        <v/>
      </c>
      <c r="CI32" s="46" t="str">
        <f t="shared" si="41"/>
        <v/>
      </c>
      <c r="CJ32" s="46" t="str">
        <f t="shared" si="42"/>
        <v/>
      </c>
      <c r="CK32" s="46" t="str">
        <f t="shared" si="43"/>
        <v/>
      </c>
      <c r="CL32" s="46" t="str">
        <f t="shared" si="44"/>
        <v/>
      </c>
    </row>
    <row r="33" spans="1:90">
      <c r="A33" s="12" t="str">
        <f>'Gene Table'!D32</f>
        <v>hsa-miR-612</v>
      </c>
      <c r="B33" s="12" t="s">
        <v>123</v>
      </c>
      <c r="C33" s="13" t="str">
        <f>IF('Test Sample Data'!C32="","",IF(SUM('Test Sample Data'!C$3:C$98)&gt;10,IF(AND(ISNUMBER('Test Sample Data'!C32),'Test Sample Data'!C32&lt;35,'Test Sample Data'!C32&gt;0),'Test Sample Data'!C32,35),""))</f>
        <v/>
      </c>
      <c r="D33" s="13" t="str">
        <f>IF('Test Sample Data'!D32="","",IF(SUM('Test Sample Data'!D$3:D$98)&gt;10,IF(AND(ISNUMBER('Test Sample Data'!D32),'Test Sample Data'!D32&lt;35,'Test Sample Data'!D32&gt;0),'Test Sample Data'!D32,35),""))</f>
        <v/>
      </c>
      <c r="E33" s="13" t="str">
        <f>IF('Test Sample Data'!E32="","",IF(SUM('Test Sample Data'!E$3:E$98)&gt;10,IF(AND(ISNUMBER('Test Sample Data'!E32),'Test Sample Data'!E32&lt;35,'Test Sample Data'!E32&gt;0),'Test Sample Data'!E32,35),""))</f>
        <v/>
      </c>
      <c r="F33" s="13" t="str">
        <f>IF('Test Sample Data'!F32="","",IF(SUM('Test Sample Data'!F$3:F$98)&gt;10,IF(AND(ISNUMBER('Test Sample Data'!F32),'Test Sample Data'!F32&lt;35,'Test Sample Data'!F32&gt;0),'Test Sample Data'!F32,35),""))</f>
        <v/>
      </c>
      <c r="G33" s="13" t="str">
        <f>IF('Test Sample Data'!G32="","",IF(SUM('Test Sample Data'!G$3:G$98)&gt;10,IF(AND(ISNUMBER('Test Sample Data'!G32),'Test Sample Data'!G32&lt;35,'Test Sample Data'!G32&gt;0),'Test Sample Data'!G32,35),""))</f>
        <v/>
      </c>
      <c r="H33" s="13" t="str">
        <f>IF('Test Sample Data'!H32="","",IF(SUM('Test Sample Data'!H$3:H$98)&gt;10,IF(AND(ISNUMBER('Test Sample Data'!H32),'Test Sample Data'!H32&lt;35,'Test Sample Data'!H32&gt;0),'Test Sample Data'!H32,35),""))</f>
        <v/>
      </c>
      <c r="I33" s="13" t="str">
        <f>IF('Test Sample Data'!I32="","",IF(SUM('Test Sample Data'!I$3:I$98)&gt;10,IF(AND(ISNUMBER('Test Sample Data'!I32),'Test Sample Data'!I32&lt;35,'Test Sample Data'!I32&gt;0),'Test Sample Data'!I32,35),""))</f>
        <v/>
      </c>
      <c r="J33" s="13" t="str">
        <f>IF('Test Sample Data'!J32="","",IF(SUM('Test Sample Data'!J$3:J$98)&gt;10,IF(AND(ISNUMBER('Test Sample Data'!J32),'Test Sample Data'!J32&lt;35,'Test Sample Data'!J32&gt;0),'Test Sample Data'!J32,35),""))</f>
        <v/>
      </c>
      <c r="K33" s="13" t="str">
        <f>IF('Test Sample Data'!K32="","",IF(SUM('Test Sample Data'!K$3:K$98)&gt;10,IF(AND(ISNUMBER('Test Sample Data'!K32),'Test Sample Data'!K32&lt;35,'Test Sample Data'!K32&gt;0),'Test Sample Data'!K32,35),""))</f>
        <v/>
      </c>
      <c r="L33" s="13" t="str">
        <f>IF('Test Sample Data'!L32="","",IF(SUM('Test Sample Data'!L$3:L$98)&gt;10,IF(AND(ISNUMBER('Test Sample Data'!L32),'Test Sample Data'!L32&lt;35,'Test Sample Data'!L32&gt;0),'Test Sample Data'!L32,35),""))</f>
        <v/>
      </c>
      <c r="M33" s="13" t="str">
        <f>'Gene Table'!D32</f>
        <v>hsa-miR-612</v>
      </c>
      <c r="N33" s="13" t="s">
        <v>123</v>
      </c>
      <c r="O33" s="13" t="str">
        <f>IF('Control Sample Data'!C32="","",IF(SUM('Control Sample Data'!C$3:C$98)&gt;10,IF(AND(ISNUMBER('Control Sample Data'!C32),'Control Sample Data'!C32&lt;35,'Control Sample Data'!C32&gt;0),'Control Sample Data'!C32,35),""))</f>
        <v/>
      </c>
      <c r="P33" s="13" t="str">
        <f>IF('Control Sample Data'!D32="","",IF(SUM('Control Sample Data'!D$3:D$98)&gt;10,IF(AND(ISNUMBER('Control Sample Data'!D32),'Control Sample Data'!D32&lt;35,'Control Sample Data'!D32&gt;0),'Control Sample Data'!D32,35),""))</f>
        <v/>
      </c>
      <c r="Q33" s="13" t="str">
        <f>IF('Control Sample Data'!E32="","",IF(SUM('Control Sample Data'!E$3:E$98)&gt;10,IF(AND(ISNUMBER('Control Sample Data'!E32),'Control Sample Data'!E32&lt;35,'Control Sample Data'!E32&gt;0),'Control Sample Data'!E32,35),""))</f>
        <v/>
      </c>
      <c r="R33" s="13" t="str">
        <f>IF('Control Sample Data'!F32="","",IF(SUM('Control Sample Data'!F$3:F$98)&gt;10,IF(AND(ISNUMBER('Control Sample Data'!F32),'Control Sample Data'!F32&lt;35,'Control Sample Data'!F32&gt;0),'Control Sample Data'!F32,35),""))</f>
        <v/>
      </c>
      <c r="S33" s="13" t="str">
        <f>IF('Control Sample Data'!G32="","",IF(SUM('Control Sample Data'!G$3:G$98)&gt;10,IF(AND(ISNUMBER('Control Sample Data'!G32),'Control Sample Data'!G32&lt;35,'Control Sample Data'!G32&gt;0),'Control Sample Data'!G32,35),""))</f>
        <v/>
      </c>
      <c r="T33" s="13" t="str">
        <f>IF('Control Sample Data'!H32="","",IF(SUM('Control Sample Data'!H$3:H$98)&gt;10,IF(AND(ISNUMBER('Control Sample Data'!H32),'Control Sample Data'!H32&lt;35,'Control Sample Data'!H32&gt;0),'Control Sample Data'!H32,35),""))</f>
        <v/>
      </c>
      <c r="U33" s="13" t="str">
        <f>IF('Control Sample Data'!I32="","",IF(SUM('Control Sample Data'!I$3:I$98)&gt;10,IF(AND(ISNUMBER('Control Sample Data'!I32),'Control Sample Data'!I32&lt;35,'Control Sample Data'!I32&gt;0),'Control Sample Data'!I32,35),""))</f>
        <v/>
      </c>
      <c r="V33" s="13" t="str">
        <f>IF('Control Sample Data'!J32="","",IF(SUM('Control Sample Data'!J$3:J$98)&gt;10,IF(AND(ISNUMBER('Control Sample Data'!J32),'Control Sample Data'!J32&lt;35,'Control Sample Data'!J32&gt;0),'Control Sample Data'!J32,35),""))</f>
        <v/>
      </c>
      <c r="W33" s="13" t="str">
        <f>IF('Control Sample Data'!K32="","",IF(SUM('Control Sample Data'!K$3:K$98)&gt;10,IF(AND(ISNUMBER('Control Sample Data'!K32),'Control Sample Data'!K32&lt;35,'Control Sample Data'!K32&gt;0),'Control Sample Data'!K32,35),""))</f>
        <v/>
      </c>
      <c r="X33" s="13" t="str">
        <f>IF('Control Sample Data'!L32="","",IF(SUM('Control Sample Data'!L$3:L$98)&gt;10,IF(AND(ISNUMBER('Control Sample Data'!L32),'Control Sample Data'!L32&lt;35,'Control Sample Data'!L32&gt;0),'Control Sample Data'!L32,35),""))</f>
        <v/>
      </c>
      <c r="AS33" s="12" t="str">
        <f t="shared" si="20"/>
        <v>hsa-miR-612</v>
      </c>
      <c r="AT33" s="43" t="s">
        <v>123</v>
      </c>
      <c r="AU33" s="13" t="str">
        <f t="shared" si="21"/>
        <v/>
      </c>
      <c r="AV33" s="13" t="str">
        <f t="shared" si="0"/>
        <v/>
      </c>
      <c r="AW33" s="13" t="str">
        <f t="shared" si="1"/>
        <v/>
      </c>
      <c r="AX33" s="13" t="str">
        <f t="shared" si="2"/>
        <v/>
      </c>
      <c r="AY33" s="13" t="str">
        <f t="shared" si="3"/>
        <v/>
      </c>
      <c r="AZ33" s="13" t="str">
        <f t="shared" si="4"/>
        <v/>
      </c>
      <c r="BA33" s="13" t="str">
        <f t="shared" si="5"/>
        <v/>
      </c>
      <c r="BB33" s="13" t="str">
        <f t="shared" si="6"/>
        <v/>
      </c>
      <c r="BC33" s="13" t="str">
        <f t="shared" si="7"/>
        <v/>
      </c>
      <c r="BD33" s="13" t="str">
        <f t="shared" si="8"/>
        <v/>
      </c>
      <c r="BE33" s="13" t="str">
        <f t="shared" si="9"/>
        <v/>
      </c>
      <c r="BF33" s="13" t="str">
        <f t="shared" si="10"/>
        <v/>
      </c>
      <c r="BG33" s="13" t="str">
        <f t="shared" si="11"/>
        <v/>
      </c>
      <c r="BH33" s="13" t="str">
        <f t="shared" si="12"/>
        <v/>
      </c>
      <c r="BI33" s="13" t="str">
        <f t="shared" si="13"/>
        <v/>
      </c>
      <c r="BJ33" s="13" t="str">
        <f t="shared" si="14"/>
        <v/>
      </c>
      <c r="BK33" s="13" t="str">
        <f t="shared" si="15"/>
        <v/>
      </c>
      <c r="BL33" s="13" t="str">
        <f t="shared" si="16"/>
        <v/>
      </c>
      <c r="BM33" s="13" t="str">
        <f t="shared" si="17"/>
        <v/>
      </c>
      <c r="BN33" s="13" t="str">
        <f t="shared" si="18"/>
        <v/>
      </c>
      <c r="BO33" s="45" t="str">
        <f t="shared" si="22"/>
        <v>N/A</v>
      </c>
      <c r="BP33" s="45" t="str">
        <f t="shared" si="23"/>
        <v>N/A</v>
      </c>
      <c r="BQ33" s="42" t="str">
        <f t="shared" si="24"/>
        <v>hsa-miR-612</v>
      </c>
      <c r="BR33" s="43" t="s">
        <v>474</v>
      </c>
      <c r="BS33" s="46" t="str">
        <f t="shared" si="25"/>
        <v/>
      </c>
      <c r="BT33" s="46" t="str">
        <f t="shared" si="26"/>
        <v/>
      </c>
      <c r="BU33" s="46" t="str">
        <f t="shared" si="27"/>
        <v/>
      </c>
      <c r="BV33" s="46" t="str">
        <f t="shared" si="28"/>
        <v/>
      </c>
      <c r="BW33" s="46" t="str">
        <f t="shared" si="29"/>
        <v/>
      </c>
      <c r="BX33" s="46" t="str">
        <f t="shared" si="30"/>
        <v/>
      </c>
      <c r="BY33" s="46" t="str">
        <f t="shared" si="31"/>
        <v/>
      </c>
      <c r="BZ33" s="46" t="str">
        <f t="shared" si="32"/>
        <v/>
      </c>
      <c r="CA33" s="46" t="str">
        <f t="shared" si="33"/>
        <v/>
      </c>
      <c r="CB33" s="46" t="str">
        <f t="shared" si="34"/>
        <v/>
      </c>
      <c r="CC33" s="46" t="str">
        <f t="shared" si="35"/>
        <v/>
      </c>
      <c r="CD33" s="46" t="str">
        <f t="shared" si="36"/>
        <v/>
      </c>
      <c r="CE33" s="46" t="str">
        <f t="shared" si="37"/>
        <v/>
      </c>
      <c r="CF33" s="46" t="str">
        <f t="shared" si="38"/>
        <v/>
      </c>
      <c r="CG33" s="46" t="str">
        <f t="shared" si="39"/>
        <v/>
      </c>
      <c r="CH33" s="46" t="str">
        <f t="shared" si="40"/>
        <v/>
      </c>
      <c r="CI33" s="46" t="str">
        <f t="shared" si="41"/>
        <v/>
      </c>
      <c r="CJ33" s="46" t="str">
        <f t="shared" si="42"/>
        <v/>
      </c>
      <c r="CK33" s="46" t="str">
        <f t="shared" si="43"/>
        <v/>
      </c>
      <c r="CL33" s="46" t="str">
        <f t="shared" si="44"/>
        <v/>
      </c>
    </row>
    <row r="34" spans="1:90">
      <c r="A34" s="12" t="str">
        <f>'Gene Table'!D33</f>
        <v>hsa-miR-379-5p</v>
      </c>
      <c r="B34" s="12" t="s">
        <v>127</v>
      </c>
      <c r="C34" s="13" t="str">
        <f>IF('Test Sample Data'!C33="","",IF(SUM('Test Sample Data'!C$3:C$98)&gt;10,IF(AND(ISNUMBER('Test Sample Data'!C33),'Test Sample Data'!C33&lt;35,'Test Sample Data'!C33&gt;0),'Test Sample Data'!C33,35),""))</f>
        <v/>
      </c>
      <c r="D34" s="13" t="str">
        <f>IF('Test Sample Data'!D33="","",IF(SUM('Test Sample Data'!D$3:D$98)&gt;10,IF(AND(ISNUMBER('Test Sample Data'!D33),'Test Sample Data'!D33&lt;35,'Test Sample Data'!D33&gt;0),'Test Sample Data'!D33,35),""))</f>
        <v/>
      </c>
      <c r="E34" s="13" t="str">
        <f>IF('Test Sample Data'!E33="","",IF(SUM('Test Sample Data'!E$3:E$98)&gt;10,IF(AND(ISNUMBER('Test Sample Data'!E33),'Test Sample Data'!E33&lt;35,'Test Sample Data'!E33&gt;0),'Test Sample Data'!E33,35),""))</f>
        <v/>
      </c>
      <c r="F34" s="13" t="str">
        <f>IF('Test Sample Data'!F33="","",IF(SUM('Test Sample Data'!F$3:F$98)&gt;10,IF(AND(ISNUMBER('Test Sample Data'!F33),'Test Sample Data'!F33&lt;35,'Test Sample Data'!F33&gt;0),'Test Sample Data'!F33,35),""))</f>
        <v/>
      </c>
      <c r="G34" s="13" t="str">
        <f>IF('Test Sample Data'!G33="","",IF(SUM('Test Sample Data'!G$3:G$98)&gt;10,IF(AND(ISNUMBER('Test Sample Data'!G33),'Test Sample Data'!G33&lt;35,'Test Sample Data'!G33&gt;0),'Test Sample Data'!G33,35),""))</f>
        <v/>
      </c>
      <c r="H34" s="13" t="str">
        <f>IF('Test Sample Data'!H33="","",IF(SUM('Test Sample Data'!H$3:H$98)&gt;10,IF(AND(ISNUMBER('Test Sample Data'!H33),'Test Sample Data'!H33&lt;35,'Test Sample Data'!H33&gt;0),'Test Sample Data'!H33,35),""))</f>
        <v/>
      </c>
      <c r="I34" s="13" t="str">
        <f>IF('Test Sample Data'!I33="","",IF(SUM('Test Sample Data'!I$3:I$98)&gt;10,IF(AND(ISNUMBER('Test Sample Data'!I33),'Test Sample Data'!I33&lt;35,'Test Sample Data'!I33&gt;0),'Test Sample Data'!I33,35),""))</f>
        <v/>
      </c>
      <c r="J34" s="13" t="str">
        <f>IF('Test Sample Data'!J33="","",IF(SUM('Test Sample Data'!J$3:J$98)&gt;10,IF(AND(ISNUMBER('Test Sample Data'!J33),'Test Sample Data'!J33&lt;35,'Test Sample Data'!J33&gt;0),'Test Sample Data'!J33,35),""))</f>
        <v/>
      </c>
      <c r="K34" s="13" t="str">
        <f>IF('Test Sample Data'!K33="","",IF(SUM('Test Sample Data'!K$3:K$98)&gt;10,IF(AND(ISNUMBER('Test Sample Data'!K33),'Test Sample Data'!K33&lt;35,'Test Sample Data'!K33&gt;0),'Test Sample Data'!K33,35),""))</f>
        <v/>
      </c>
      <c r="L34" s="13" t="str">
        <f>IF('Test Sample Data'!L33="","",IF(SUM('Test Sample Data'!L$3:L$98)&gt;10,IF(AND(ISNUMBER('Test Sample Data'!L33),'Test Sample Data'!L33&lt;35,'Test Sample Data'!L33&gt;0),'Test Sample Data'!L33,35),""))</f>
        <v/>
      </c>
      <c r="M34" s="13" t="str">
        <f>'Gene Table'!D33</f>
        <v>hsa-miR-379-5p</v>
      </c>
      <c r="N34" s="13" t="s">
        <v>127</v>
      </c>
      <c r="O34" s="13" t="str">
        <f>IF('Control Sample Data'!C33="","",IF(SUM('Control Sample Data'!C$3:C$98)&gt;10,IF(AND(ISNUMBER('Control Sample Data'!C33),'Control Sample Data'!C33&lt;35,'Control Sample Data'!C33&gt;0),'Control Sample Data'!C33,35),""))</f>
        <v/>
      </c>
      <c r="P34" s="13" t="str">
        <f>IF('Control Sample Data'!D33="","",IF(SUM('Control Sample Data'!D$3:D$98)&gt;10,IF(AND(ISNUMBER('Control Sample Data'!D33),'Control Sample Data'!D33&lt;35,'Control Sample Data'!D33&gt;0),'Control Sample Data'!D33,35),""))</f>
        <v/>
      </c>
      <c r="Q34" s="13" t="str">
        <f>IF('Control Sample Data'!E33="","",IF(SUM('Control Sample Data'!E$3:E$98)&gt;10,IF(AND(ISNUMBER('Control Sample Data'!E33),'Control Sample Data'!E33&lt;35,'Control Sample Data'!E33&gt;0),'Control Sample Data'!E33,35),""))</f>
        <v/>
      </c>
      <c r="R34" s="13" t="str">
        <f>IF('Control Sample Data'!F33="","",IF(SUM('Control Sample Data'!F$3:F$98)&gt;10,IF(AND(ISNUMBER('Control Sample Data'!F33),'Control Sample Data'!F33&lt;35,'Control Sample Data'!F33&gt;0),'Control Sample Data'!F33,35),""))</f>
        <v/>
      </c>
      <c r="S34" s="13" t="str">
        <f>IF('Control Sample Data'!G33="","",IF(SUM('Control Sample Data'!G$3:G$98)&gt;10,IF(AND(ISNUMBER('Control Sample Data'!G33),'Control Sample Data'!G33&lt;35,'Control Sample Data'!G33&gt;0),'Control Sample Data'!G33,35),""))</f>
        <v/>
      </c>
      <c r="T34" s="13" t="str">
        <f>IF('Control Sample Data'!H33="","",IF(SUM('Control Sample Data'!H$3:H$98)&gt;10,IF(AND(ISNUMBER('Control Sample Data'!H33),'Control Sample Data'!H33&lt;35,'Control Sample Data'!H33&gt;0),'Control Sample Data'!H33,35),""))</f>
        <v/>
      </c>
      <c r="U34" s="13" t="str">
        <f>IF('Control Sample Data'!I33="","",IF(SUM('Control Sample Data'!I$3:I$98)&gt;10,IF(AND(ISNUMBER('Control Sample Data'!I33),'Control Sample Data'!I33&lt;35,'Control Sample Data'!I33&gt;0),'Control Sample Data'!I33,35),""))</f>
        <v/>
      </c>
      <c r="V34" s="13" t="str">
        <f>IF('Control Sample Data'!J33="","",IF(SUM('Control Sample Data'!J$3:J$98)&gt;10,IF(AND(ISNUMBER('Control Sample Data'!J33),'Control Sample Data'!J33&lt;35,'Control Sample Data'!J33&gt;0),'Control Sample Data'!J33,35),""))</f>
        <v/>
      </c>
      <c r="W34" s="13" t="str">
        <f>IF('Control Sample Data'!K33="","",IF(SUM('Control Sample Data'!K$3:K$98)&gt;10,IF(AND(ISNUMBER('Control Sample Data'!K33),'Control Sample Data'!K33&lt;35,'Control Sample Data'!K33&gt;0),'Control Sample Data'!K33,35),""))</f>
        <v/>
      </c>
      <c r="X34" s="13" t="str">
        <f>IF('Control Sample Data'!L33="","",IF(SUM('Control Sample Data'!L$3:L$98)&gt;10,IF(AND(ISNUMBER('Control Sample Data'!L33),'Control Sample Data'!L33&lt;35,'Control Sample Data'!L33&gt;0),'Control Sample Data'!L33,35),""))</f>
        <v/>
      </c>
      <c r="AS34" s="12" t="str">
        <f t="shared" si="20"/>
        <v>hsa-miR-379-5p</v>
      </c>
      <c r="AT34" s="43" t="s">
        <v>127</v>
      </c>
      <c r="AU34" s="13" t="str">
        <f t="shared" si="21"/>
        <v/>
      </c>
      <c r="AV34" s="13" t="str">
        <f t="shared" si="0"/>
        <v/>
      </c>
      <c r="AW34" s="13" t="str">
        <f t="shared" si="1"/>
        <v/>
      </c>
      <c r="AX34" s="13" t="str">
        <f t="shared" si="2"/>
        <v/>
      </c>
      <c r="AY34" s="13" t="str">
        <f t="shared" si="3"/>
        <v/>
      </c>
      <c r="AZ34" s="13" t="str">
        <f t="shared" si="4"/>
        <v/>
      </c>
      <c r="BA34" s="13" t="str">
        <f t="shared" si="5"/>
        <v/>
      </c>
      <c r="BB34" s="13" t="str">
        <f t="shared" si="6"/>
        <v/>
      </c>
      <c r="BC34" s="13" t="str">
        <f t="shared" si="7"/>
        <v/>
      </c>
      <c r="BD34" s="13" t="str">
        <f t="shared" si="8"/>
        <v/>
      </c>
      <c r="BE34" s="13" t="str">
        <f t="shared" si="9"/>
        <v/>
      </c>
      <c r="BF34" s="13" t="str">
        <f t="shared" si="10"/>
        <v/>
      </c>
      <c r="BG34" s="13" t="str">
        <f t="shared" si="11"/>
        <v/>
      </c>
      <c r="BH34" s="13" t="str">
        <f t="shared" si="12"/>
        <v/>
      </c>
      <c r="BI34" s="13" t="str">
        <f t="shared" si="13"/>
        <v/>
      </c>
      <c r="BJ34" s="13" t="str">
        <f t="shared" si="14"/>
        <v/>
      </c>
      <c r="BK34" s="13" t="str">
        <f t="shared" si="15"/>
        <v/>
      </c>
      <c r="BL34" s="13" t="str">
        <f t="shared" si="16"/>
        <v/>
      </c>
      <c r="BM34" s="13" t="str">
        <f t="shared" si="17"/>
        <v/>
      </c>
      <c r="BN34" s="13" t="str">
        <f t="shared" si="18"/>
        <v/>
      </c>
      <c r="BO34" s="45" t="str">
        <f t="shared" si="22"/>
        <v>N/A</v>
      </c>
      <c r="BP34" s="45" t="str">
        <f t="shared" si="23"/>
        <v>N/A</v>
      </c>
      <c r="BQ34" s="42" t="str">
        <f t="shared" si="24"/>
        <v>hsa-miR-379-5p</v>
      </c>
      <c r="BR34" s="43" t="s">
        <v>475</v>
      </c>
      <c r="BS34" s="46" t="str">
        <f t="shared" si="25"/>
        <v/>
      </c>
      <c r="BT34" s="46" t="str">
        <f t="shared" si="26"/>
        <v/>
      </c>
      <c r="BU34" s="46" t="str">
        <f t="shared" si="27"/>
        <v/>
      </c>
      <c r="BV34" s="46" t="str">
        <f t="shared" si="28"/>
        <v/>
      </c>
      <c r="BW34" s="46" t="str">
        <f t="shared" si="29"/>
        <v/>
      </c>
      <c r="BX34" s="46" t="str">
        <f t="shared" si="30"/>
        <v/>
      </c>
      <c r="BY34" s="46" t="str">
        <f t="shared" si="31"/>
        <v/>
      </c>
      <c r="BZ34" s="46" t="str">
        <f t="shared" si="32"/>
        <v/>
      </c>
      <c r="CA34" s="46" t="str">
        <f t="shared" si="33"/>
        <v/>
      </c>
      <c r="CB34" s="46" t="str">
        <f t="shared" si="34"/>
        <v/>
      </c>
      <c r="CC34" s="46" t="str">
        <f t="shared" si="35"/>
        <v/>
      </c>
      <c r="CD34" s="46" t="str">
        <f t="shared" si="36"/>
        <v/>
      </c>
      <c r="CE34" s="46" t="str">
        <f t="shared" si="37"/>
        <v/>
      </c>
      <c r="CF34" s="46" t="str">
        <f t="shared" si="38"/>
        <v/>
      </c>
      <c r="CG34" s="46" t="str">
        <f t="shared" si="39"/>
        <v/>
      </c>
      <c r="CH34" s="46" t="str">
        <f t="shared" si="40"/>
        <v/>
      </c>
      <c r="CI34" s="46" t="str">
        <f t="shared" si="41"/>
        <v/>
      </c>
      <c r="CJ34" s="46" t="str">
        <f t="shared" si="42"/>
        <v/>
      </c>
      <c r="CK34" s="46" t="str">
        <f t="shared" si="43"/>
        <v/>
      </c>
      <c r="CL34" s="46" t="str">
        <f t="shared" si="44"/>
        <v/>
      </c>
    </row>
    <row r="35" spans="1:90">
      <c r="A35" s="12" t="str">
        <f>'Gene Table'!D34</f>
        <v>hsa-miR-325</v>
      </c>
      <c r="B35" s="12" t="s">
        <v>131</v>
      </c>
      <c r="C35" s="13" t="str">
        <f>IF('Test Sample Data'!C34="","",IF(SUM('Test Sample Data'!C$3:C$98)&gt;10,IF(AND(ISNUMBER('Test Sample Data'!C34),'Test Sample Data'!C34&lt;35,'Test Sample Data'!C34&gt;0),'Test Sample Data'!C34,35),""))</f>
        <v/>
      </c>
      <c r="D35" s="13" t="str">
        <f>IF('Test Sample Data'!D34="","",IF(SUM('Test Sample Data'!D$3:D$98)&gt;10,IF(AND(ISNUMBER('Test Sample Data'!D34),'Test Sample Data'!D34&lt;35,'Test Sample Data'!D34&gt;0),'Test Sample Data'!D34,35),""))</f>
        <v/>
      </c>
      <c r="E35" s="13" t="str">
        <f>IF('Test Sample Data'!E34="","",IF(SUM('Test Sample Data'!E$3:E$98)&gt;10,IF(AND(ISNUMBER('Test Sample Data'!E34),'Test Sample Data'!E34&lt;35,'Test Sample Data'!E34&gt;0),'Test Sample Data'!E34,35),""))</f>
        <v/>
      </c>
      <c r="F35" s="13" t="str">
        <f>IF('Test Sample Data'!F34="","",IF(SUM('Test Sample Data'!F$3:F$98)&gt;10,IF(AND(ISNUMBER('Test Sample Data'!F34),'Test Sample Data'!F34&lt;35,'Test Sample Data'!F34&gt;0),'Test Sample Data'!F34,35),""))</f>
        <v/>
      </c>
      <c r="G35" s="13" t="str">
        <f>IF('Test Sample Data'!G34="","",IF(SUM('Test Sample Data'!G$3:G$98)&gt;10,IF(AND(ISNUMBER('Test Sample Data'!G34),'Test Sample Data'!G34&lt;35,'Test Sample Data'!G34&gt;0),'Test Sample Data'!G34,35),""))</f>
        <v/>
      </c>
      <c r="H35" s="13" t="str">
        <f>IF('Test Sample Data'!H34="","",IF(SUM('Test Sample Data'!H$3:H$98)&gt;10,IF(AND(ISNUMBER('Test Sample Data'!H34),'Test Sample Data'!H34&lt;35,'Test Sample Data'!H34&gt;0),'Test Sample Data'!H34,35),""))</f>
        <v/>
      </c>
      <c r="I35" s="13" t="str">
        <f>IF('Test Sample Data'!I34="","",IF(SUM('Test Sample Data'!I$3:I$98)&gt;10,IF(AND(ISNUMBER('Test Sample Data'!I34),'Test Sample Data'!I34&lt;35,'Test Sample Data'!I34&gt;0),'Test Sample Data'!I34,35),""))</f>
        <v/>
      </c>
      <c r="J35" s="13" t="str">
        <f>IF('Test Sample Data'!J34="","",IF(SUM('Test Sample Data'!J$3:J$98)&gt;10,IF(AND(ISNUMBER('Test Sample Data'!J34),'Test Sample Data'!J34&lt;35,'Test Sample Data'!J34&gt;0),'Test Sample Data'!J34,35),""))</f>
        <v/>
      </c>
      <c r="K35" s="13" t="str">
        <f>IF('Test Sample Data'!K34="","",IF(SUM('Test Sample Data'!K$3:K$98)&gt;10,IF(AND(ISNUMBER('Test Sample Data'!K34),'Test Sample Data'!K34&lt;35,'Test Sample Data'!K34&gt;0),'Test Sample Data'!K34,35),""))</f>
        <v/>
      </c>
      <c r="L35" s="13" t="str">
        <f>IF('Test Sample Data'!L34="","",IF(SUM('Test Sample Data'!L$3:L$98)&gt;10,IF(AND(ISNUMBER('Test Sample Data'!L34),'Test Sample Data'!L34&lt;35,'Test Sample Data'!L34&gt;0),'Test Sample Data'!L34,35),""))</f>
        <v/>
      </c>
      <c r="M35" s="13" t="str">
        <f>'Gene Table'!D34</f>
        <v>hsa-miR-325</v>
      </c>
      <c r="N35" s="13" t="s">
        <v>131</v>
      </c>
      <c r="O35" s="13" t="str">
        <f>IF('Control Sample Data'!C34="","",IF(SUM('Control Sample Data'!C$3:C$98)&gt;10,IF(AND(ISNUMBER('Control Sample Data'!C34),'Control Sample Data'!C34&lt;35,'Control Sample Data'!C34&gt;0),'Control Sample Data'!C34,35),""))</f>
        <v/>
      </c>
      <c r="P35" s="13" t="str">
        <f>IF('Control Sample Data'!D34="","",IF(SUM('Control Sample Data'!D$3:D$98)&gt;10,IF(AND(ISNUMBER('Control Sample Data'!D34),'Control Sample Data'!D34&lt;35,'Control Sample Data'!D34&gt;0),'Control Sample Data'!D34,35),""))</f>
        <v/>
      </c>
      <c r="Q35" s="13" t="str">
        <f>IF('Control Sample Data'!E34="","",IF(SUM('Control Sample Data'!E$3:E$98)&gt;10,IF(AND(ISNUMBER('Control Sample Data'!E34),'Control Sample Data'!E34&lt;35,'Control Sample Data'!E34&gt;0),'Control Sample Data'!E34,35),""))</f>
        <v/>
      </c>
      <c r="R35" s="13" t="str">
        <f>IF('Control Sample Data'!F34="","",IF(SUM('Control Sample Data'!F$3:F$98)&gt;10,IF(AND(ISNUMBER('Control Sample Data'!F34),'Control Sample Data'!F34&lt;35,'Control Sample Data'!F34&gt;0),'Control Sample Data'!F34,35),""))</f>
        <v/>
      </c>
      <c r="S35" s="13" t="str">
        <f>IF('Control Sample Data'!G34="","",IF(SUM('Control Sample Data'!G$3:G$98)&gt;10,IF(AND(ISNUMBER('Control Sample Data'!G34),'Control Sample Data'!G34&lt;35,'Control Sample Data'!G34&gt;0),'Control Sample Data'!G34,35),""))</f>
        <v/>
      </c>
      <c r="T35" s="13" t="str">
        <f>IF('Control Sample Data'!H34="","",IF(SUM('Control Sample Data'!H$3:H$98)&gt;10,IF(AND(ISNUMBER('Control Sample Data'!H34),'Control Sample Data'!H34&lt;35,'Control Sample Data'!H34&gt;0),'Control Sample Data'!H34,35),""))</f>
        <v/>
      </c>
      <c r="U35" s="13" t="str">
        <f>IF('Control Sample Data'!I34="","",IF(SUM('Control Sample Data'!I$3:I$98)&gt;10,IF(AND(ISNUMBER('Control Sample Data'!I34),'Control Sample Data'!I34&lt;35,'Control Sample Data'!I34&gt;0),'Control Sample Data'!I34,35),""))</f>
        <v/>
      </c>
      <c r="V35" s="13" t="str">
        <f>IF('Control Sample Data'!J34="","",IF(SUM('Control Sample Data'!J$3:J$98)&gt;10,IF(AND(ISNUMBER('Control Sample Data'!J34),'Control Sample Data'!J34&lt;35,'Control Sample Data'!J34&gt;0),'Control Sample Data'!J34,35),""))</f>
        <v/>
      </c>
      <c r="W35" s="13" t="str">
        <f>IF('Control Sample Data'!K34="","",IF(SUM('Control Sample Data'!K$3:K$98)&gt;10,IF(AND(ISNUMBER('Control Sample Data'!K34),'Control Sample Data'!K34&lt;35,'Control Sample Data'!K34&gt;0),'Control Sample Data'!K34,35),""))</f>
        <v/>
      </c>
      <c r="X35" s="13" t="str">
        <f>IF('Control Sample Data'!L34="","",IF(SUM('Control Sample Data'!L$3:L$98)&gt;10,IF(AND(ISNUMBER('Control Sample Data'!L34),'Control Sample Data'!L34&lt;35,'Control Sample Data'!L34&gt;0),'Control Sample Data'!L34,35),""))</f>
        <v/>
      </c>
      <c r="AS35" s="12" t="str">
        <f t="shared" si="20"/>
        <v>hsa-miR-325</v>
      </c>
      <c r="AT35" s="43" t="s">
        <v>131</v>
      </c>
      <c r="AU35" s="13" t="str">
        <f t="shared" si="21"/>
        <v/>
      </c>
      <c r="AV35" s="13" t="str">
        <f t="shared" si="0"/>
        <v/>
      </c>
      <c r="AW35" s="13" t="str">
        <f t="shared" si="1"/>
        <v/>
      </c>
      <c r="AX35" s="13" t="str">
        <f t="shared" si="2"/>
        <v/>
      </c>
      <c r="AY35" s="13" t="str">
        <f t="shared" si="3"/>
        <v/>
      </c>
      <c r="AZ35" s="13" t="str">
        <f t="shared" si="4"/>
        <v/>
      </c>
      <c r="BA35" s="13" t="str">
        <f t="shared" si="5"/>
        <v/>
      </c>
      <c r="BB35" s="13" t="str">
        <f t="shared" si="6"/>
        <v/>
      </c>
      <c r="BC35" s="13" t="str">
        <f t="shared" si="7"/>
        <v/>
      </c>
      <c r="BD35" s="13" t="str">
        <f t="shared" si="8"/>
        <v/>
      </c>
      <c r="BE35" s="13" t="str">
        <f t="shared" si="9"/>
        <v/>
      </c>
      <c r="BF35" s="13" t="str">
        <f t="shared" si="10"/>
        <v/>
      </c>
      <c r="BG35" s="13" t="str">
        <f t="shared" si="11"/>
        <v/>
      </c>
      <c r="BH35" s="13" t="str">
        <f t="shared" si="12"/>
        <v/>
      </c>
      <c r="BI35" s="13" t="str">
        <f t="shared" si="13"/>
        <v/>
      </c>
      <c r="BJ35" s="13" t="str">
        <f t="shared" si="14"/>
        <v/>
      </c>
      <c r="BK35" s="13" t="str">
        <f t="shared" si="15"/>
        <v/>
      </c>
      <c r="BL35" s="13" t="str">
        <f t="shared" si="16"/>
        <v/>
      </c>
      <c r="BM35" s="13" t="str">
        <f t="shared" si="17"/>
        <v/>
      </c>
      <c r="BN35" s="13" t="str">
        <f t="shared" si="18"/>
        <v/>
      </c>
      <c r="BO35" s="45" t="str">
        <f t="shared" si="22"/>
        <v>N/A</v>
      </c>
      <c r="BP35" s="45" t="str">
        <f t="shared" si="23"/>
        <v>N/A</v>
      </c>
      <c r="BQ35" s="42" t="str">
        <f t="shared" si="24"/>
        <v>hsa-miR-325</v>
      </c>
      <c r="BR35" s="43" t="s">
        <v>476</v>
      </c>
      <c r="BS35" s="46" t="str">
        <f t="shared" si="25"/>
        <v/>
      </c>
      <c r="BT35" s="46" t="str">
        <f t="shared" si="26"/>
        <v/>
      </c>
      <c r="BU35" s="46" t="str">
        <f t="shared" si="27"/>
        <v/>
      </c>
      <c r="BV35" s="46" t="str">
        <f t="shared" si="28"/>
        <v/>
      </c>
      <c r="BW35" s="46" t="str">
        <f t="shared" si="29"/>
        <v/>
      </c>
      <c r="BX35" s="46" t="str">
        <f t="shared" si="30"/>
        <v/>
      </c>
      <c r="BY35" s="46" t="str">
        <f t="shared" si="31"/>
        <v/>
      </c>
      <c r="BZ35" s="46" t="str">
        <f t="shared" si="32"/>
        <v/>
      </c>
      <c r="CA35" s="46" t="str">
        <f t="shared" si="33"/>
        <v/>
      </c>
      <c r="CB35" s="46" t="str">
        <f t="shared" si="34"/>
        <v/>
      </c>
      <c r="CC35" s="46" t="str">
        <f t="shared" si="35"/>
        <v/>
      </c>
      <c r="CD35" s="46" t="str">
        <f t="shared" si="36"/>
        <v/>
      </c>
      <c r="CE35" s="46" t="str">
        <f t="shared" si="37"/>
        <v/>
      </c>
      <c r="CF35" s="46" t="str">
        <f t="shared" si="38"/>
        <v/>
      </c>
      <c r="CG35" s="46" t="str">
        <f t="shared" si="39"/>
        <v/>
      </c>
      <c r="CH35" s="46" t="str">
        <f t="shared" si="40"/>
        <v/>
      </c>
      <c r="CI35" s="46" t="str">
        <f t="shared" si="41"/>
        <v/>
      </c>
      <c r="CJ35" s="46" t="str">
        <f t="shared" si="42"/>
        <v/>
      </c>
      <c r="CK35" s="46" t="str">
        <f t="shared" si="43"/>
        <v/>
      </c>
      <c r="CL35" s="46" t="str">
        <f t="shared" si="44"/>
        <v/>
      </c>
    </row>
    <row r="36" spans="1:90">
      <c r="A36" s="12" t="str">
        <f>'Gene Table'!D35</f>
        <v>hsa-miR-513a-5p</v>
      </c>
      <c r="B36" s="12" t="s">
        <v>135</v>
      </c>
      <c r="C36" s="13" t="str">
        <f>IF('Test Sample Data'!C35="","",IF(SUM('Test Sample Data'!C$3:C$98)&gt;10,IF(AND(ISNUMBER('Test Sample Data'!C35),'Test Sample Data'!C35&lt;35,'Test Sample Data'!C35&gt;0),'Test Sample Data'!C35,35),""))</f>
        <v/>
      </c>
      <c r="D36" s="13" t="str">
        <f>IF('Test Sample Data'!D35="","",IF(SUM('Test Sample Data'!D$3:D$98)&gt;10,IF(AND(ISNUMBER('Test Sample Data'!D35),'Test Sample Data'!D35&lt;35,'Test Sample Data'!D35&gt;0),'Test Sample Data'!D35,35),""))</f>
        <v/>
      </c>
      <c r="E36" s="13" t="str">
        <f>IF('Test Sample Data'!E35="","",IF(SUM('Test Sample Data'!E$3:E$98)&gt;10,IF(AND(ISNUMBER('Test Sample Data'!E35),'Test Sample Data'!E35&lt;35,'Test Sample Data'!E35&gt;0),'Test Sample Data'!E35,35),""))</f>
        <v/>
      </c>
      <c r="F36" s="13" t="str">
        <f>IF('Test Sample Data'!F35="","",IF(SUM('Test Sample Data'!F$3:F$98)&gt;10,IF(AND(ISNUMBER('Test Sample Data'!F35),'Test Sample Data'!F35&lt;35,'Test Sample Data'!F35&gt;0),'Test Sample Data'!F35,35),""))</f>
        <v/>
      </c>
      <c r="G36" s="13" t="str">
        <f>IF('Test Sample Data'!G35="","",IF(SUM('Test Sample Data'!G$3:G$98)&gt;10,IF(AND(ISNUMBER('Test Sample Data'!G35),'Test Sample Data'!G35&lt;35,'Test Sample Data'!G35&gt;0),'Test Sample Data'!G35,35),""))</f>
        <v/>
      </c>
      <c r="H36" s="13" t="str">
        <f>IF('Test Sample Data'!H35="","",IF(SUM('Test Sample Data'!H$3:H$98)&gt;10,IF(AND(ISNUMBER('Test Sample Data'!H35),'Test Sample Data'!H35&lt;35,'Test Sample Data'!H35&gt;0),'Test Sample Data'!H35,35),""))</f>
        <v/>
      </c>
      <c r="I36" s="13" t="str">
        <f>IF('Test Sample Data'!I35="","",IF(SUM('Test Sample Data'!I$3:I$98)&gt;10,IF(AND(ISNUMBER('Test Sample Data'!I35),'Test Sample Data'!I35&lt;35,'Test Sample Data'!I35&gt;0),'Test Sample Data'!I35,35),""))</f>
        <v/>
      </c>
      <c r="J36" s="13" t="str">
        <f>IF('Test Sample Data'!J35="","",IF(SUM('Test Sample Data'!J$3:J$98)&gt;10,IF(AND(ISNUMBER('Test Sample Data'!J35),'Test Sample Data'!J35&lt;35,'Test Sample Data'!J35&gt;0),'Test Sample Data'!J35,35),""))</f>
        <v/>
      </c>
      <c r="K36" s="13" t="str">
        <f>IF('Test Sample Data'!K35="","",IF(SUM('Test Sample Data'!K$3:K$98)&gt;10,IF(AND(ISNUMBER('Test Sample Data'!K35),'Test Sample Data'!K35&lt;35,'Test Sample Data'!K35&gt;0),'Test Sample Data'!K35,35),""))</f>
        <v/>
      </c>
      <c r="L36" s="13" t="str">
        <f>IF('Test Sample Data'!L35="","",IF(SUM('Test Sample Data'!L$3:L$98)&gt;10,IF(AND(ISNUMBER('Test Sample Data'!L35),'Test Sample Data'!L35&lt;35,'Test Sample Data'!L35&gt;0),'Test Sample Data'!L35,35),""))</f>
        <v/>
      </c>
      <c r="M36" s="13" t="str">
        <f>'Gene Table'!D35</f>
        <v>hsa-miR-513a-5p</v>
      </c>
      <c r="N36" s="13" t="s">
        <v>135</v>
      </c>
      <c r="O36" s="13" t="str">
        <f>IF('Control Sample Data'!C35="","",IF(SUM('Control Sample Data'!C$3:C$98)&gt;10,IF(AND(ISNUMBER('Control Sample Data'!C35),'Control Sample Data'!C35&lt;35,'Control Sample Data'!C35&gt;0),'Control Sample Data'!C35,35),""))</f>
        <v/>
      </c>
      <c r="P36" s="13" t="str">
        <f>IF('Control Sample Data'!D35="","",IF(SUM('Control Sample Data'!D$3:D$98)&gt;10,IF(AND(ISNUMBER('Control Sample Data'!D35),'Control Sample Data'!D35&lt;35,'Control Sample Data'!D35&gt;0),'Control Sample Data'!D35,35),""))</f>
        <v/>
      </c>
      <c r="Q36" s="13" t="str">
        <f>IF('Control Sample Data'!E35="","",IF(SUM('Control Sample Data'!E$3:E$98)&gt;10,IF(AND(ISNUMBER('Control Sample Data'!E35),'Control Sample Data'!E35&lt;35,'Control Sample Data'!E35&gt;0),'Control Sample Data'!E35,35),""))</f>
        <v/>
      </c>
      <c r="R36" s="13" t="str">
        <f>IF('Control Sample Data'!F35="","",IF(SUM('Control Sample Data'!F$3:F$98)&gt;10,IF(AND(ISNUMBER('Control Sample Data'!F35),'Control Sample Data'!F35&lt;35,'Control Sample Data'!F35&gt;0),'Control Sample Data'!F35,35),""))</f>
        <v/>
      </c>
      <c r="S36" s="13" t="str">
        <f>IF('Control Sample Data'!G35="","",IF(SUM('Control Sample Data'!G$3:G$98)&gt;10,IF(AND(ISNUMBER('Control Sample Data'!G35),'Control Sample Data'!G35&lt;35,'Control Sample Data'!G35&gt;0),'Control Sample Data'!G35,35),""))</f>
        <v/>
      </c>
      <c r="T36" s="13" t="str">
        <f>IF('Control Sample Data'!H35="","",IF(SUM('Control Sample Data'!H$3:H$98)&gt;10,IF(AND(ISNUMBER('Control Sample Data'!H35),'Control Sample Data'!H35&lt;35,'Control Sample Data'!H35&gt;0),'Control Sample Data'!H35,35),""))</f>
        <v/>
      </c>
      <c r="U36" s="13" t="str">
        <f>IF('Control Sample Data'!I35="","",IF(SUM('Control Sample Data'!I$3:I$98)&gt;10,IF(AND(ISNUMBER('Control Sample Data'!I35),'Control Sample Data'!I35&lt;35,'Control Sample Data'!I35&gt;0),'Control Sample Data'!I35,35),""))</f>
        <v/>
      </c>
      <c r="V36" s="13" t="str">
        <f>IF('Control Sample Data'!J35="","",IF(SUM('Control Sample Data'!J$3:J$98)&gt;10,IF(AND(ISNUMBER('Control Sample Data'!J35),'Control Sample Data'!J35&lt;35,'Control Sample Data'!J35&gt;0),'Control Sample Data'!J35,35),""))</f>
        <v/>
      </c>
      <c r="W36" s="13" t="str">
        <f>IF('Control Sample Data'!K35="","",IF(SUM('Control Sample Data'!K$3:K$98)&gt;10,IF(AND(ISNUMBER('Control Sample Data'!K35),'Control Sample Data'!K35&lt;35,'Control Sample Data'!K35&gt;0),'Control Sample Data'!K35,35),""))</f>
        <v/>
      </c>
      <c r="X36" s="13" t="str">
        <f>IF('Control Sample Data'!L35="","",IF(SUM('Control Sample Data'!L$3:L$98)&gt;10,IF(AND(ISNUMBER('Control Sample Data'!L35),'Control Sample Data'!L35&lt;35,'Control Sample Data'!L35&gt;0),'Control Sample Data'!L35,35),""))</f>
        <v/>
      </c>
      <c r="AS36" s="12" t="str">
        <f t="shared" si="20"/>
        <v>hsa-miR-513a-5p</v>
      </c>
      <c r="AT36" s="43" t="s">
        <v>135</v>
      </c>
      <c r="AU36" s="13" t="str">
        <f t="shared" ref="AU36:AU67" si="47">IF(ISERROR(C36-Y$26),"",C36-Y$26)</f>
        <v/>
      </c>
      <c r="AV36" s="13" t="str">
        <f t="shared" ref="AV36:AV67" si="48">IF(ISERROR(D36-Z$26),"",D36-Z$26)</f>
        <v/>
      </c>
      <c r="AW36" s="13" t="str">
        <f t="shared" ref="AW36:AW67" si="49">IF(ISERROR(E36-AA$26),"",E36-AA$26)</f>
        <v/>
      </c>
      <c r="AX36" s="13" t="str">
        <f t="shared" ref="AX36:AX67" si="50">IF(ISERROR(F36-AB$26),"",F36-AB$26)</f>
        <v/>
      </c>
      <c r="AY36" s="13" t="str">
        <f t="shared" ref="AY36:AY67" si="51">IF(ISERROR(G36-AC$26),"",G36-AC$26)</f>
        <v/>
      </c>
      <c r="AZ36" s="13" t="str">
        <f t="shared" ref="AZ36:AZ67" si="52">IF(ISERROR(H36-AD$26),"",H36-AD$26)</f>
        <v/>
      </c>
      <c r="BA36" s="13" t="str">
        <f t="shared" ref="BA36:BA67" si="53">IF(ISERROR(I36-AE$26),"",I36-AE$26)</f>
        <v/>
      </c>
      <c r="BB36" s="13" t="str">
        <f t="shared" ref="BB36:BB67" si="54">IF(ISERROR(J36-AF$26),"",J36-AF$26)</f>
        <v/>
      </c>
      <c r="BC36" s="13" t="str">
        <f t="shared" ref="BC36:BC67" si="55">IF(ISERROR(K36-AG$26),"",K36-AG$26)</f>
        <v/>
      </c>
      <c r="BD36" s="13" t="str">
        <f t="shared" ref="BD36:BD67" si="56">IF(ISERROR(L36-AH$26),"",L36-AH$26)</f>
        <v/>
      </c>
      <c r="BE36" s="13" t="str">
        <f t="shared" ref="BE36:BE67" si="57">IF(ISERROR(O36-AI$26),"",O36-AI$26)</f>
        <v/>
      </c>
      <c r="BF36" s="13" t="str">
        <f t="shared" ref="BF36:BF67" si="58">IF(ISERROR(P36-AJ$26),"",P36-AJ$26)</f>
        <v/>
      </c>
      <c r="BG36" s="13" t="str">
        <f t="shared" ref="BG36:BG67" si="59">IF(ISERROR(Q36-AK$26),"",Q36-AK$26)</f>
        <v/>
      </c>
      <c r="BH36" s="13" t="str">
        <f t="shared" ref="BH36:BH67" si="60">IF(ISERROR(R36-AL$26),"",R36-AL$26)</f>
        <v/>
      </c>
      <c r="BI36" s="13" t="str">
        <f t="shared" ref="BI36:BI67" si="61">IF(ISERROR(S36-AM$26),"",S36-AM$26)</f>
        <v/>
      </c>
      <c r="BJ36" s="13" t="str">
        <f t="shared" ref="BJ36:BJ67" si="62">IF(ISERROR(T36-AN$26),"",T36-AN$26)</f>
        <v/>
      </c>
      <c r="BK36" s="13" t="str">
        <f t="shared" ref="BK36:BK67" si="63">IF(ISERROR(U36-AO$26),"",U36-AO$26)</f>
        <v/>
      </c>
      <c r="BL36" s="13" t="str">
        <f t="shared" ref="BL36:BL67" si="64">IF(ISERROR(V36-AP$26),"",V36-AP$26)</f>
        <v/>
      </c>
      <c r="BM36" s="13" t="str">
        <f t="shared" ref="BM36:BM67" si="65">IF(ISERROR(W36-AQ$26),"",W36-AQ$26)</f>
        <v/>
      </c>
      <c r="BN36" s="13" t="str">
        <f t="shared" ref="BN36:BN67" si="66">IF(ISERROR(X36-AR$26),"",X36-AR$26)</f>
        <v/>
      </c>
      <c r="BO36" s="45" t="str">
        <f t="shared" si="22"/>
        <v>N/A</v>
      </c>
      <c r="BP36" s="45" t="str">
        <f t="shared" si="23"/>
        <v>N/A</v>
      </c>
      <c r="BQ36" s="42" t="str">
        <f t="shared" si="24"/>
        <v>hsa-miR-513a-5p</v>
      </c>
      <c r="BR36" s="43" t="s">
        <v>477</v>
      </c>
      <c r="BS36" s="46" t="str">
        <f t="shared" si="25"/>
        <v/>
      </c>
      <c r="BT36" s="46" t="str">
        <f t="shared" si="26"/>
        <v/>
      </c>
      <c r="BU36" s="46" t="str">
        <f t="shared" si="27"/>
        <v/>
      </c>
      <c r="BV36" s="46" t="str">
        <f t="shared" si="28"/>
        <v/>
      </c>
      <c r="BW36" s="46" t="str">
        <f t="shared" si="29"/>
        <v/>
      </c>
      <c r="BX36" s="46" t="str">
        <f t="shared" si="30"/>
        <v/>
      </c>
      <c r="BY36" s="46" t="str">
        <f t="shared" si="31"/>
        <v/>
      </c>
      <c r="BZ36" s="46" t="str">
        <f t="shared" si="32"/>
        <v/>
      </c>
      <c r="CA36" s="46" t="str">
        <f t="shared" si="33"/>
        <v/>
      </c>
      <c r="CB36" s="46" t="str">
        <f t="shared" si="34"/>
        <v/>
      </c>
      <c r="CC36" s="46" t="str">
        <f t="shared" si="35"/>
        <v/>
      </c>
      <c r="CD36" s="46" t="str">
        <f t="shared" si="36"/>
        <v/>
      </c>
      <c r="CE36" s="46" t="str">
        <f t="shared" si="37"/>
        <v/>
      </c>
      <c r="CF36" s="46" t="str">
        <f t="shared" si="38"/>
        <v/>
      </c>
      <c r="CG36" s="46" t="str">
        <f t="shared" si="39"/>
        <v/>
      </c>
      <c r="CH36" s="46" t="str">
        <f t="shared" si="40"/>
        <v/>
      </c>
      <c r="CI36" s="46" t="str">
        <f t="shared" si="41"/>
        <v/>
      </c>
      <c r="CJ36" s="46" t="str">
        <f t="shared" si="42"/>
        <v/>
      </c>
      <c r="CK36" s="46" t="str">
        <f t="shared" si="43"/>
        <v/>
      </c>
      <c r="CL36" s="46" t="str">
        <f t="shared" si="44"/>
        <v/>
      </c>
    </row>
    <row r="37" spans="1:90">
      <c r="A37" s="12" t="str">
        <f>'Gene Table'!D36</f>
        <v>hsa-miR-203</v>
      </c>
      <c r="B37" s="12" t="s">
        <v>139</v>
      </c>
      <c r="C37" s="13" t="str">
        <f>IF('Test Sample Data'!C36="","",IF(SUM('Test Sample Data'!C$3:C$98)&gt;10,IF(AND(ISNUMBER('Test Sample Data'!C36),'Test Sample Data'!C36&lt;35,'Test Sample Data'!C36&gt;0),'Test Sample Data'!C36,35),""))</f>
        <v/>
      </c>
      <c r="D37" s="13" t="str">
        <f>IF('Test Sample Data'!D36="","",IF(SUM('Test Sample Data'!D$3:D$98)&gt;10,IF(AND(ISNUMBER('Test Sample Data'!D36),'Test Sample Data'!D36&lt;35,'Test Sample Data'!D36&gt;0),'Test Sample Data'!D36,35),""))</f>
        <v/>
      </c>
      <c r="E37" s="13" t="str">
        <f>IF('Test Sample Data'!E36="","",IF(SUM('Test Sample Data'!E$3:E$98)&gt;10,IF(AND(ISNUMBER('Test Sample Data'!E36),'Test Sample Data'!E36&lt;35,'Test Sample Data'!E36&gt;0),'Test Sample Data'!E36,35),""))</f>
        <v/>
      </c>
      <c r="F37" s="13" t="str">
        <f>IF('Test Sample Data'!F36="","",IF(SUM('Test Sample Data'!F$3:F$98)&gt;10,IF(AND(ISNUMBER('Test Sample Data'!F36),'Test Sample Data'!F36&lt;35,'Test Sample Data'!F36&gt;0),'Test Sample Data'!F36,35),""))</f>
        <v/>
      </c>
      <c r="G37" s="13" t="str">
        <f>IF('Test Sample Data'!G36="","",IF(SUM('Test Sample Data'!G$3:G$98)&gt;10,IF(AND(ISNUMBER('Test Sample Data'!G36),'Test Sample Data'!G36&lt;35,'Test Sample Data'!G36&gt;0),'Test Sample Data'!G36,35),""))</f>
        <v/>
      </c>
      <c r="H37" s="13" t="str">
        <f>IF('Test Sample Data'!H36="","",IF(SUM('Test Sample Data'!H$3:H$98)&gt;10,IF(AND(ISNUMBER('Test Sample Data'!H36),'Test Sample Data'!H36&lt;35,'Test Sample Data'!H36&gt;0),'Test Sample Data'!H36,35),""))</f>
        <v/>
      </c>
      <c r="I37" s="13" t="str">
        <f>IF('Test Sample Data'!I36="","",IF(SUM('Test Sample Data'!I$3:I$98)&gt;10,IF(AND(ISNUMBER('Test Sample Data'!I36),'Test Sample Data'!I36&lt;35,'Test Sample Data'!I36&gt;0),'Test Sample Data'!I36,35),""))</f>
        <v/>
      </c>
      <c r="J37" s="13" t="str">
        <f>IF('Test Sample Data'!J36="","",IF(SUM('Test Sample Data'!J$3:J$98)&gt;10,IF(AND(ISNUMBER('Test Sample Data'!J36),'Test Sample Data'!J36&lt;35,'Test Sample Data'!J36&gt;0),'Test Sample Data'!J36,35),""))</f>
        <v/>
      </c>
      <c r="K37" s="13" t="str">
        <f>IF('Test Sample Data'!K36="","",IF(SUM('Test Sample Data'!K$3:K$98)&gt;10,IF(AND(ISNUMBER('Test Sample Data'!K36),'Test Sample Data'!K36&lt;35,'Test Sample Data'!K36&gt;0),'Test Sample Data'!K36,35),""))</f>
        <v/>
      </c>
      <c r="L37" s="13" t="str">
        <f>IF('Test Sample Data'!L36="","",IF(SUM('Test Sample Data'!L$3:L$98)&gt;10,IF(AND(ISNUMBER('Test Sample Data'!L36),'Test Sample Data'!L36&lt;35,'Test Sample Data'!L36&gt;0),'Test Sample Data'!L36,35),""))</f>
        <v/>
      </c>
      <c r="M37" s="13" t="str">
        <f>'Gene Table'!D36</f>
        <v>hsa-miR-203</v>
      </c>
      <c r="N37" s="13" t="s">
        <v>139</v>
      </c>
      <c r="O37" s="13" t="str">
        <f>IF('Control Sample Data'!C36="","",IF(SUM('Control Sample Data'!C$3:C$98)&gt;10,IF(AND(ISNUMBER('Control Sample Data'!C36),'Control Sample Data'!C36&lt;35,'Control Sample Data'!C36&gt;0),'Control Sample Data'!C36,35),""))</f>
        <v/>
      </c>
      <c r="P37" s="13" t="str">
        <f>IF('Control Sample Data'!D36="","",IF(SUM('Control Sample Data'!D$3:D$98)&gt;10,IF(AND(ISNUMBER('Control Sample Data'!D36),'Control Sample Data'!D36&lt;35,'Control Sample Data'!D36&gt;0),'Control Sample Data'!D36,35),""))</f>
        <v/>
      </c>
      <c r="Q37" s="13" t="str">
        <f>IF('Control Sample Data'!E36="","",IF(SUM('Control Sample Data'!E$3:E$98)&gt;10,IF(AND(ISNUMBER('Control Sample Data'!E36),'Control Sample Data'!E36&lt;35,'Control Sample Data'!E36&gt;0),'Control Sample Data'!E36,35),""))</f>
        <v/>
      </c>
      <c r="R37" s="13" t="str">
        <f>IF('Control Sample Data'!F36="","",IF(SUM('Control Sample Data'!F$3:F$98)&gt;10,IF(AND(ISNUMBER('Control Sample Data'!F36),'Control Sample Data'!F36&lt;35,'Control Sample Data'!F36&gt;0),'Control Sample Data'!F36,35),""))</f>
        <v/>
      </c>
      <c r="S37" s="13" t="str">
        <f>IF('Control Sample Data'!G36="","",IF(SUM('Control Sample Data'!G$3:G$98)&gt;10,IF(AND(ISNUMBER('Control Sample Data'!G36),'Control Sample Data'!G36&lt;35,'Control Sample Data'!G36&gt;0),'Control Sample Data'!G36,35),""))</f>
        <v/>
      </c>
      <c r="T37" s="13" t="str">
        <f>IF('Control Sample Data'!H36="","",IF(SUM('Control Sample Data'!H$3:H$98)&gt;10,IF(AND(ISNUMBER('Control Sample Data'!H36),'Control Sample Data'!H36&lt;35,'Control Sample Data'!H36&gt;0),'Control Sample Data'!H36,35),""))</f>
        <v/>
      </c>
      <c r="U37" s="13" t="str">
        <f>IF('Control Sample Data'!I36="","",IF(SUM('Control Sample Data'!I$3:I$98)&gt;10,IF(AND(ISNUMBER('Control Sample Data'!I36),'Control Sample Data'!I36&lt;35,'Control Sample Data'!I36&gt;0),'Control Sample Data'!I36,35),""))</f>
        <v/>
      </c>
      <c r="V37" s="13" t="str">
        <f>IF('Control Sample Data'!J36="","",IF(SUM('Control Sample Data'!J$3:J$98)&gt;10,IF(AND(ISNUMBER('Control Sample Data'!J36),'Control Sample Data'!J36&lt;35,'Control Sample Data'!J36&gt;0),'Control Sample Data'!J36,35),""))</f>
        <v/>
      </c>
      <c r="W37" s="13" t="str">
        <f>IF('Control Sample Data'!K36="","",IF(SUM('Control Sample Data'!K$3:K$98)&gt;10,IF(AND(ISNUMBER('Control Sample Data'!K36),'Control Sample Data'!K36&lt;35,'Control Sample Data'!K36&gt;0),'Control Sample Data'!K36,35),""))</f>
        <v/>
      </c>
      <c r="X37" s="13" t="str">
        <f>IF('Control Sample Data'!L36="","",IF(SUM('Control Sample Data'!L$3:L$98)&gt;10,IF(AND(ISNUMBER('Control Sample Data'!L36),'Control Sample Data'!L36&lt;35,'Control Sample Data'!L36&gt;0),'Control Sample Data'!L36,35),""))</f>
        <v/>
      </c>
      <c r="AS37" s="12" t="str">
        <f t="shared" si="20"/>
        <v>hsa-miR-203</v>
      </c>
      <c r="AT37" s="43" t="s">
        <v>139</v>
      </c>
      <c r="AU37" s="13" t="str">
        <f t="shared" si="47"/>
        <v/>
      </c>
      <c r="AV37" s="13" t="str">
        <f t="shared" si="48"/>
        <v/>
      </c>
      <c r="AW37" s="13" t="str">
        <f t="shared" si="49"/>
        <v/>
      </c>
      <c r="AX37" s="13" t="str">
        <f t="shared" si="50"/>
        <v/>
      </c>
      <c r="AY37" s="13" t="str">
        <f t="shared" si="51"/>
        <v/>
      </c>
      <c r="AZ37" s="13" t="str">
        <f t="shared" si="52"/>
        <v/>
      </c>
      <c r="BA37" s="13" t="str">
        <f t="shared" si="53"/>
        <v/>
      </c>
      <c r="BB37" s="13" t="str">
        <f t="shared" si="54"/>
        <v/>
      </c>
      <c r="BC37" s="13" t="str">
        <f t="shared" si="55"/>
        <v/>
      </c>
      <c r="BD37" s="13" t="str">
        <f t="shared" si="56"/>
        <v/>
      </c>
      <c r="BE37" s="13" t="str">
        <f t="shared" si="57"/>
        <v/>
      </c>
      <c r="BF37" s="13" t="str">
        <f t="shared" si="58"/>
        <v/>
      </c>
      <c r="BG37" s="13" t="str">
        <f t="shared" si="59"/>
        <v/>
      </c>
      <c r="BH37" s="13" t="str">
        <f t="shared" si="60"/>
        <v/>
      </c>
      <c r="BI37" s="13" t="str">
        <f t="shared" si="61"/>
        <v/>
      </c>
      <c r="BJ37" s="13" t="str">
        <f t="shared" si="62"/>
        <v/>
      </c>
      <c r="BK37" s="13" t="str">
        <f t="shared" si="63"/>
        <v/>
      </c>
      <c r="BL37" s="13" t="str">
        <f t="shared" si="64"/>
        <v/>
      </c>
      <c r="BM37" s="13" t="str">
        <f t="shared" si="65"/>
        <v/>
      </c>
      <c r="BN37" s="13" t="str">
        <f t="shared" si="66"/>
        <v/>
      </c>
      <c r="BO37" s="45" t="str">
        <f t="shared" si="22"/>
        <v>N/A</v>
      </c>
      <c r="BP37" s="45" t="str">
        <f t="shared" si="23"/>
        <v>N/A</v>
      </c>
      <c r="BQ37" s="42" t="str">
        <f t="shared" si="24"/>
        <v>hsa-miR-203</v>
      </c>
      <c r="BR37" s="43" t="s">
        <v>478</v>
      </c>
      <c r="BS37" s="46" t="str">
        <f t="shared" si="25"/>
        <v/>
      </c>
      <c r="BT37" s="46" t="str">
        <f t="shared" si="26"/>
        <v/>
      </c>
      <c r="BU37" s="46" t="str">
        <f t="shared" si="27"/>
        <v/>
      </c>
      <c r="BV37" s="46" t="str">
        <f t="shared" si="28"/>
        <v/>
      </c>
      <c r="BW37" s="46" t="str">
        <f t="shared" si="29"/>
        <v/>
      </c>
      <c r="BX37" s="46" t="str">
        <f t="shared" si="30"/>
        <v/>
      </c>
      <c r="BY37" s="46" t="str">
        <f t="shared" si="31"/>
        <v/>
      </c>
      <c r="BZ37" s="46" t="str">
        <f t="shared" si="32"/>
        <v/>
      </c>
      <c r="CA37" s="46" t="str">
        <f t="shared" si="33"/>
        <v/>
      </c>
      <c r="CB37" s="46" t="str">
        <f t="shared" si="34"/>
        <v/>
      </c>
      <c r="CC37" s="46" t="str">
        <f t="shared" si="35"/>
        <v/>
      </c>
      <c r="CD37" s="46" t="str">
        <f t="shared" si="36"/>
        <v/>
      </c>
      <c r="CE37" s="46" t="str">
        <f t="shared" si="37"/>
        <v/>
      </c>
      <c r="CF37" s="46" t="str">
        <f t="shared" si="38"/>
        <v/>
      </c>
      <c r="CG37" s="46" t="str">
        <f t="shared" si="39"/>
        <v/>
      </c>
      <c r="CH37" s="46" t="str">
        <f t="shared" si="40"/>
        <v/>
      </c>
      <c r="CI37" s="46" t="str">
        <f t="shared" si="41"/>
        <v/>
      </c>
      <c r="CJ37" s="46" t="str">
        <f t="shared" si="42"/>
        <v/>
      </c>
      <c r="CK37" s="46" t="str">
        <f t="shared" si="43"/>
        <v/>
      </c>
      <c r="CL37" s="46" t="str">
        <f t="shared" si="44"/>
        <v/>
      </c>
    </row>
    <row r="38" spans="1:90">
      <c r="A38" s="12" t="str">
        <f>'Gene Table'!D37</f>
        <v>hsa-miR-365a-3p</v>
      </c>
      <c r="B38" s="12" t="s">
        <v>143</v>
      </c>
      <c r="C38" s="13" t="str">
        <f>IF('Test Sample Data'!C37="","",IF(SUM('Test Sample Data'!C$3:C$98)&gt;10,IF(AND(ISNUMBER('Test Sample Data'!C37),'Test Sample Data'!C37&lt;35,'Test Sample Data'!C37&gt;0),'Test Sample Data'!C37,35),""))</f>
        <v/>
      </c>
      <c r="D38" s="13" t="str">
        <f>IF('Test Sample Data'!D37="","",IF(SUM('Test Sample Data'!D$3:D$98)&gt;10,IF(AND(ISNUMBER('Test Sample Data'!D37),'Test Sample Data'!D37&lt;35,'Test Sample Data'!D37&gt;0),'Test Sample Data'!D37,35),""))</f>
        <v/>
      </c>
      <c r="E38" s="13" t="str">
        <f>IF('Test Sample Data'!E37="","",IF(SUM('Test Sample Data'!E$3:E$98)&gt;10,IF(AND(ISNUMBER('Test Sample Data'!E37),'Test Sample Data'!E37&lt;35,'Test Sample Data'!E37&gt;0),'Test Sample Data'!E37,35),""))</f>
        <v/>
      </c>
      <c r="F38" s="13" t="str">
        <f>IF('Test Sample Data'!F37="","",IF(SUM('Test Sample Data'!F$3:F$98)&gt;10,IF(AND(ISNUMBER('Test Sample Data'!F37),'Test Sample Data'!F37&lt;35,'Test Sample Data'!F37&gt;0),'Test Sample Data'!F37,35),""))</f>
        <v/>
      </c>
      <c r="G38" s="13" t="str">
        <f>IF('Test Sample Data'!G37="","",IF(SUM('Test Sample Data'!G$3:G$98)&gt;10,IF(AND(ISNUMBER('Test Sample Data'!G37),'Test Sample Data'!G37&lt;35,'Test Sample Data'!G37&gt;0),'Test Sample Data'!G37,35),""))</f>
        <v/>
      </c>
      <c r="H38" s="13" t="str">
        <f>IF('Test Sample Data'!H37="","",IF(SUM('Test Sample Data'!H$3:H$98)&gt;10,IF(AND(ISNUMBER('Test Sample Data'!H37),'Test Sample Data'!H37&lt;35,'Test Sample Data'!H37&gt;0),'Test Sample Data'!H37,35),""))</f>
        <v/>
      </c>
      <c r="I38" s="13" t="str">
        <f>IF('Test Sample Data'!I37="","",IF(SUM('Test Sample Data'!I$3:I$98)&gt;10,IF(AND(ISNUMBER('Test Sample Data'!I37),'Test Sample Data'!I37&lt;35,'Test Sample Data'!I37&gt;0),'Test Sample Data'!I37,35),""))</f>
        <v/>
      </c>
      <c r="J38" s="13" t="str">
        <f>IF('Test Sample Data'!J37="","",IF(SUM('Test Sample Data'!J$3:J$98)&gt;10,IF(AND(ISNUMBER('Test Sample Data'!J37),'Test Sample Data'!J37&lt;35,'Test Sample Data'!J37&gt;0),'Test Sample Data'!J37,35),""))</f>
        <v/>
      </c>
      <c r="K38" s="13" t="str">
        <f>IF('Test Sample Data'!K37="","",IF(SUM('Test Sample Data'!K$3:K$98)&gt;10,IF(AND(ISNUMBER('Test Sample Data'!K37),'Test Sample Data'!K37&lt;35,'Test Sample Data'!K37&gt;0),'Test Sample Data'!K37,35),""))</f>
        <v/>
      </c>
      <c r="L38" s="13" t="str">
        <f>IF('Test Sample Data'!L37="","",IF(SUM('Test Sample Data'!L$3:L$98)&gt;10,IF(AND(ISNUMBER('Test Sample Data'!L37),'Test Sample Data'!L37&lt;35,'Test Sample Data'!L37&gt;0),'Test Sample Data'!L37,35),""))</f>
        <v/>
      </c>
      <c r="M38" s="13" t="str">
        <f>'Gene Table'!D37</f>
        <v>hsa-miR-365a-3p</v>
      </c>
      <c r="N38" s="13" t="s">
        <v>143</v>
      </c>
      <c r="O38" s="13" t="str">
        <f>IF('Control Sample Data'!C37="","",IF(SUM('Control Sample Data'!C$3:C$98)&gt;10,IF(AND(ISNUMBER('Control Sample Data'!C37),'Control Sample Data'!C37&lt;35,'Control Sample Data'!C37&gt;0),'Control Sample Data'!C37,35),""))</f>
        <v/>
      </c>
      <c r="P38" s="13" t="str">
        <f>IF('Control Sample Data'!D37="","",IF(SUM('Control Sample Data'!D$3:D$98)&gt;10,IF(AND(ISNUMBER('Control Sample Data'!D37),'Control Sample Data'!D37&lt;35,'Control Sample Data'!D37&gt;0),'Control Sample Data'!D37,35),""))</f>
        <v/>
      </c>
      <c r="Q38" s="13" t="str">
        <f>IF('Control Sample Data'!E37="","",IF(SUM('Control Sample Data'!E$3:E$98)&gt;10,IF(AND(ISNUMBER('Control Sample Data'!E37),'Control Sample Data'!E37&lt;35,'Control Sample Data'!E37&gt;0),'Control Sample Data'!E37,35),""))</f>
        <v/>
      </c>
      <c r="R38" s="13" t="str">
        <f>IF('Control Sample Data'!F37="","",IF(SUM('Control Sample Data'!F$3:F$98)&gt;10,IF(AND(ISNUMBER('Control Sample Data'!F37),'Control Sample Data'!F37&lt;35,'Control Sample Data'!F37&gt;0),'Control Sample Data'!F37,35),""))</f>
        <v/>
      </c>
      <c r="S38" s="13" t="str">
        <f>IF('Control Sample Data'!G37="","",IF(SUM('Control Sample Data'!G$3:G$98)&gt;10,IF(AND(ISNUMBER('Control Sample Data'!G37),'Control Sample Data'!G37&lt;35,'Control Sample Data'!G37&gt;0),'Control Sample Data'!G37,35),""))</f>
        <v/>
      </c>
      <c r="T38" s="13" t="str">
        <f>IF('Control Sample Data'!H37="","",IF(SUM('Control Sample Data'!H$3:H$98)&gt;10,IF(AND(ISNUMBER('Control Sample Data'!H37),'Control Sample Data'!H37&lt;35,'Control Sample Data'!H37&gt;0),'Control Sample Data'!H37,35),""))</f>
        <v/>
      </c>
      <c r="U38" s="13" t="str">
        <f>IF('Control Sample Data'!I37="","",IF(SUM('Control Sample Data'!I$3:I$98)&gt;10,IF(AND(ISNUMBER('Control Sample Data'!I37),'Control Sample Data'!I37&lt;35,'Control Sample Data'!I37&gt;0),'Control Sample Data'!I37,35),""))</f>
        <v/>
      </c>
      <c r="V38" s="13" t="str">
        <f>IF('Control Sample Data'!J37="","",IF(SUM('Control Sample Data'!J$3:J$98)&gt;10,IF(AND(ISNUMBER('Control Sample Data'!J37),'Control Sample Data'!J37&lt;35,'Control Sample Data'!J37&gt;0),'Control Sample Data'!J37,35),""))</f>
        <v/>
      </c>
      <c r="W38" s="13" t="str">
        <f>IF('Control Sample Data'!K37="","",IF(SUM('Control Sample Data'!K$3:K$98)&gt;10,IF(AND(ISNUMBER('Control Sample Data'!K37),'Control Sample Data'!K37&lt;35,'Control Sample Data'!K37&gt;0),'Control Sample Data'!K37,35),""))</f>
        <v/>
      </c>
      <c r="X38" s="13" t="str">
        <f>IF('Control Sample Data'!L37="","",IF(SUM('Control Sample Data'!L$3:L$98)&gt;10,IF(AND(ISNUMBER('Control Sample Data'!L37),'Control Sample Data'!L37&lt;35,'Control Sample Data'!L37&gt;0),'Control Sample Data'!L37,35),""))</f>
        <v/>
      </c>
      <c r="AS38" s="12" t="str">
        <f t="shared" si="20"/>
        <v>hsa-miR-365a-3p</v>
      </c>
      <c r="AT38" s="43" t="s">
        <v>143</v>
      </c>
      <c r="AU38" s="13" t="str">
        <f t="shared" si="47"/>
        <v/>
      </c>
      <c r="AV38" s="13" t="str">
        <f t="shared" si="48"/>
        <v/>
      </c>
      <c r="AW38" s="13" t="str">
        <f t="shared" si="49"/>
        <v/>
      </c>
      <c r="AX38" s="13" t="str">
        <f t="shared" si="50"/>
        <v/>
      </c>
      <c r="AY38" s="13" t="str">
        <f t="shared" si="51"/>
        <v/>
      </c>
      <c r="AZ38" s="13" t="str">
        <f t="shared" si="52"/>
        <v/>
      </c>
      <c r="BA38" s="13" t="str">
        <f t="shared" si="53"/>
        <v/>
      </c>
      <c r="BB38" s="13" t="str">
        <f t="shared" si="54"/>
        <v/>
      </c>
      <c r="BC38" s="13" t="str">
        <f t="shared" si="55"/>
        <v/>
      </c>
      <c r="BD38" s="13" t="str">
        <f t="shared" si="56"/>
        <v/>
      </c>
      <c r="BE38" s="13" t="str">
        <f t="shared" si="57"/>
        <v/>
      </c>
      <c r="BF38" s="13" t="str">
        <f t="shared" si="58"/>
        <v/>
      </c>
      <c r="BG38" s="13" t="str">
        <f t="shared" si="59"/>
        <v/>
      </c>
      <c r="BH38" s="13" t="str">
        <f t="shared" si="60"/>
        <v/>
      </c>
      <c r="BI38" s="13" t="str">
        <f t="shared" si="61"/>
        <v/>
      </c>
      <c r="BJ38" s="13" t="str">
        <f t="shared" si="62"/>
        <v/>
      </c>
      <c r="BK38" s="13" t="str">
        <f t="shared" si="63"/>
        <v/>
      </c>
      <c r="BL38" s="13" t="str">
        <f t="shared" si="64"/>
        <v/>
      </c>
      <c r="BM38" s="13" t="str">
        <f t="shared" si="65"/>
        <v/>
      </c>
      <c r="BN38" s="13" t="str">
        <f t="shared" si="66"/>
        <v/>
      </c>
      <c r="BO38" s="45" t="str">
        <f t="shared" ref="BO38:BO54" si="67">IF(ISERROR(AVERAGE(AU38:BD38)),"N/A",AVERAGE(AU38:BD38))</f>
        <v>N/A</v>
      </c>
      <c r="BP38" s="45" t="str">
        <f t="shared" ref="BP38:BP54" si="68">IF(ISERROR(AVERAGE(BE38:BN38)),"N/A",AVERAGE(BE38:BN38))</f>
        <v>N/A</v>
      </c>
      <c r="BQ38" s="42" t="str">
        <f t="shared" si="24"/>
        <v>hsa-miR-365a-3p</v>
      </c>
      <c r="BR38" s="43" t="s">
        <v>479</v>
      </c>
      <c r="BS38" s="46" t="str">
        <f t="shared" si="25"/>
        <v/>
      </c>
      <c r="BT38" s="46" t="str">
        <f t="shared" si="26"/>
        <v/>
      </c>
      <c r="BU38" s="46" t="str">
        <f t="shared" si="27"/>
        <v/>
      </c>
      <c r="BV38" s="46" t="str">
        <f t="shared" si="28"/>
        <v/>
      </c>
      <c r="BW38" s="46" t="str">
        <f t="shared" si="29"/>
        <v/>
      </c>
      <c r="BX38" s="46" t="str">
        <f t="shared" si="30"/>
        <v/>
      </c>
      <c r="BY38" s="46" t="str">
        <f t="shared" si="31"/>
        <v/>
      </c>
      <c r="BZ38" s="46" t="str">
        <f t="shared" si="32"/>
        <v/>
      </c>
      <c r="CA38" s="46" t="str">
        <f t="shared" si="33"/>
        <v/>
      </c>
      <c r="CB38" s="46" t="str">
        <f t="shared" si="34"/>
        <v/>
      </c>
      <c r="CC38" s="46" t="str">
        <f t="shared" si="35"/>
        <v/>
      </c>
      <c r="CD38" s="46" t="str">
        <f t="shared" si="36"/>
        <v/>
      </c>
      <c r="CE38" s="46" t="str">
        <f t="shared" si="37"/>
        <v/>
      </c>
      <c r="CF38" s="46" t="str">
        <f t="shared" si="38"/>
        <v/>
      </c>
      <c r="CG38" s="46" t="str">
        <f t="shared" si="39"/>
        <v/>
      </c>
      <c r="CH38" s="46" t="str">
        <f t="shared" si="40"/>
        <v/>
      </c>
      <c r="CI38" s="46" t="str">
        <f t="shared" si="41"/>
        <v/>
      </c>
      <c r="CJ38" s="46" t="str">
        <f t="shared" si="42"/>
        <v/>
      </c>
      <c r="CK38" s="46" t="str">
        <f t="shared" si="43"/>
        <v/>
      </c>
      <c r="CL38" s="46" t="str">
        <f t="shared" si="44"/>
        <v/>
      </c>
    </row>
    <row r="39" spans="1:90">
      <c r="A39" s="12" t="str">
        <f>'Gene Table'!D38</f>
        <v>hsa-miR-222-3p</v>
      </c>
      <c r="B39" s="12" t="s">
        <v>147</v>
      </c>
      <c r="C39" s="13" t="str">
        <f>IF('Test Sample Data'!C38="","",IF(SUM('Test Sample Data'!C$3:C$98)&gt;10,IF(AND(ISNUMBER('Test Sample Data'!C38),'Test Sample Data'!C38&lt;35,'Test Sample Data'!C38&gt;0),'Test Sample Data'!C38,35),""))</f>
        <v/>
      </c>
      <c r="D39" s="13" t="str">
        <f>IF('Test Sample Data'!D38="","",IF(SUM('Test Sample Data'!D$3:D$98)&gt;10,IF(AND(ISNUMBER('Test Sample Data'!D38),'Test Sample Data'!D38&lt;35,'Test Sample Data'!D38&gt;0),'Test Sample Data'!D38,35),""))</f>
        <v/>
      </c>
      <c r="E39" s="13" t="str">
        <f>IF('Test Sample Data'!E38="","",IF(SUM('Test Sample Data'!E$3:E$98)&gt;10,IF(AND(ISNUMBER('Test Sample Data'!E38),'Test Sample Data'!E38&lt;35,'Test Sample Data'!E38&gt;0),'Test Sample Data'!E38,35),""))</f>
        <v/>
      </c>
      <c r="F39" s="13" t="str">
        <f>IF('Test Sample Data'!F38="","",IF(SUM('Test Sample Data'!F$3:F$98)&gt;10,IF(AND(ISNUMBER('Test Sample Data'!F38),'Test Sample Data'!F38&lt;35,'Test Sample Data'!F38&gt;0),'Test Sample Data'!F38,35),""))</f>
        <v/>
      </c>
      <c r="G39" s="13" t="str">
        <f>IF('Test Sample Data'!G38="","",IF(SUM('Test Sample Data'!G$3:G$98)&gt;10,IF(AND(ISNUMBER('Test Sample Data'!G38),'Test Sample Data'!G38&lt;35,'Test Sample Data'!G38&gt;0),'Test Sample Data'!G38,35),""))</f>
        <v/>
      </c>
      <c r="H39" s="13" t="str">
        <f>IF('Test Sample Data'!H38="","",IF(SUM('Test Sample Data'!H$3:H$98)&gt;10,IF(AND(ISNUMBER('Test Sample Data'!H38),'Test Sample Data'!H38&lt;35,'Test Sample Data'!H38&gt;0),'Test Sample Data'!H38,35),""))</f>
        <v/>
      </c>
      <c r="I39" s="13" t="str">
        <f>IF('Test Sample Data'!I38="","",IF(SUM('Test Sample Data'!I$3:I$98)&gt;10,IF(AND(ISNUMBER('Test Sample Data'!I38),'Test Sample Data'!I38&lt;35,'Test Sample Data'!I38&gt;0),'Test Sample Data'!I38,35),""))</f>
        <v/>
      </c>
      <c r="J39" s="13" t="str">
        <f>IF('Test Sample Data'!J38="","",IF(SUM('Test Sample Data'!J$3:J$98)&gt;10,IF(AND(ISNUMBER('Test Sample Data'!J38),'Test Sample Data'!J38&lt;35,'Test Sample Data'!J38&gt;0),'Test Sample Data'!J38,35),""))</f>
        <v/>
      </c>
      <c r="K39" s="13" t="str">
        <f>IF('Test Sample Data'!K38="","",IF(SUM('Test Sample Data'!K$3:K$98)&gt;10,IF(AND(ISNUMBER('Test Sample Data'!K38),'Test Sample Data'!K38&lt;35,'Test Sample Data'!K38&gt;0),'Test Sample Data'!K38,35),""))</f>
        <v/>
      </c>
      <c r="L39" s="13" t="str">
        <f>IF('Test Sample Data'!L38="","",IF(SUM('Test Sample Data'!L$3:L$98)&gt;10,IF(AND(ISNUMBER('Test Sample Data'!L38),'Test Sample Data'!L38&lt;35,'Test Sample Data'!L38&gt;0),'Test Sample Data'!L38,35),""))</f>
        <v/>
      </c>
      <c r="M39" s="13" t="str">
        <f>'Gene Table'!D38</f>
        <v>hsa-miR-222-3p</v>
      </c>
      <c r="N39" s="13" t="s">
        <v>147</v>
      </c>
      <c r="O39" s="13" t="str">
        <f>IF('Control Sample Data'!C38="","",IF(SUM('Control Sample Data'!C$3:C$98)&gt;10,IF(AND(ISNUMBER('Control Sample Data'!C38),'Control Sample Data'!C38&lt;35,'Control Sample Data'!C38&gt;0),'Control Sample Data'!C38,35),""))</f>
        <v/>
      </c>
      <c r="P39" s="13" t="str">
        <f>IF('Control Sample Data'!D38="","",IF(SUM('Control Sample Data'!D$3:D$98)&gt;10,IF(AND(ISNUMBER('Control Sample Data'!D38),'Control Sample Data'!D38&lt;35,'Control Sample Data'!D38&gt;0),'Control Sample Data'!D38,35),""))</f>
        <v/>
      </c>
      <c r="Q39" s="13" t="str">
        <f>IF('Control Sample Data'!E38="","",IF(SUM('Control Sample Data'!E$3:E$98)&gt;10,IF(AND(ISNUMBER('Control Sample Data'!E38),'Control Sample Data'!E38&lt;35,'Control Sample Data'!E38&gt;0),'Control Sample Data'!E38,35),""))</f>
        <v/>
      </c>
      <c r="R39" s="13" t="str">
        <f>IF('Control Sample Data'!F38="","",IF(SUM('Control Sample Data'!F$3:F$98)&gt;10,IF(AND(ISNUMBER('Control Sample Data'!F38),'Control Sample Data'!F38&lt;35,'Control Sample Data'!F38&gt;0),'Control Sample Data'!F38,35),""))</f>
        <v/>
      </c>
      <c r="S39" s="13" t="str">
        <f>IF('Control Sample Data'!G38="","",IF(SUM('Control Sample Data'!G$3:G$98)&gt;10,IF(AND(ISNUMBER('Control Sample Data'!G38),'Control Sample Data'!G38&lt;35,'Control Sample Data'!G38&gt;0),'Control Sample Data'!G38,35),""))</f>
        <v/>
      </c>
      <c r="T39" s="13" t="str">
        <f>IF('Control Sample Data'!H38="","",IF(SUM('Control Sample Data'!H$3:H$98)&gt;10,IF(AND(ISNUMBER('Control Sample Data'!H38),'Control Sample Data'!H38&lt;35,'Control Sample Data'!H38&gt;0),'Control Sample Data'!H38,35),""))</f>
        <v/>
      </c>
      <c r="U39" s="13" t="str">
        <f>IF('Control Sample Data'!I38="","",IF(SUM('Control Sample Data'!I$3:I$98)&gt;10,IF(AND(ISNUMBER('Control Sample Data'!I38),'Control Sample Data'!I38&lt;35,'Control Sample Data'!I38&gt;0),'Control Sample Data'!I38,35),""))</f>
        <v/>
      </c>
      <c r="V39" s="13" t="str">
        <f>IF('Control Sample Data'!J38="","",IF(SUM('Control Sample Data'!J$3:J$98)&gt;10,IF(AND(ISNUMBER('Control Sample Data'!J38),'Control Sample Data'!J38&lt;35,'Control Sample Data'!J38&gt;0),'Control Sample Data'!J38,35),""))</f>
        <v/>
      </c>
      <c r="W39" s="13" t="str">
        <f>IF('Control Sample Data'!K38="","",IF(SUM('Control Sample Data'!K$3:K$98)&gt;10,IF(AND(ISNUMBER('Control Sample Data'!K38),'Control Sample Data'!K38&lt;35,'Control Sample Data'!K38&gt;0),'Control Sample Data'!K38,35),""))</f>
        <v/>
      </c>
      <c r="X39" s="13" t="str">
        <f>IF('Control Sample Data'!L38="","",IF(SUM('Control Sample Data'!L$3:L$98)&gt;10,IF(AND(ISNUMBER('Control Sample Data'!L38),'Control Sample Data'!L38&lt;35,'Control Sample Data'!L38&gt;0),'Control Sample Data'!L38,35),""))</f>
        <v/>
      </c>
      <c r="AS39" s="12" t="str">
        <f t="shared" si="20"/>
        <v>hsa-miR-222-3p</v>
      </c>
      <c r="AT39" s="43" t="s">
        <v>147</v>
      </c>
      <c r="AU39" s="13" t="str">
        <f t="shared" si="47"/>
        <v/>
      </c>
      <c r="AV39" s="13" t="str">
        <f t="shared" si="48"/>
        <v/>
      </c>
      <c r="AW39" s="13" t="str">
        <f t="shared" si="49"/>
        <v/>
      </c>
      <c r="AX39" s="13" t="str">
        <f t="shared" si="50"/>
        <v/>
      </c>
      <c r="AY39" s="13" t="str">
        <f t="shared" si="51"/>
        <v/>
      </c>
      <c r="AZ39" s="13" t="str">
        <f t="shared" si="52"/>
        <v/>
      </c>
      <c r="BA39" s="13" t="str">
        <f t="shared" si="53"/>
        <v/>
      </c>
      <c r="BB39" s="13" t="str">
        <f t="shared" si="54"/>
        <v/>
      </c>
      <c r="BC39" s="13" t="str">
        <f t="shared" si="55"/>
        <v/>
      </c>
      <c r="BD39" s="13" t="str">
        <f t="shared" si="56"/>
        <v/>
      </c>
      <c r="BE39" s="13" t="str">
        <f t="shared" si="57"/>
        <v/>
      </c>
      <c r="BF39" s="13" t="str">
        <f t="shared" si="58"/>
        <v/>
      </c>
      <c r="BG39" s="13" t="str">
        <f t="shared" si="59"/>
        <v/>
      </c>
      <c r="BH39" s="13" t="str">
        <f t="shared" si="60"/>
        <v/>
      </c>
      <c r="BI39" s="13" t="str">
        <f t="shared" si="61"/>
        <v/>
      </c>
      <c r="BJ39" s="13" t="str">
        <f t="shared" si="62"/>
        <v/>
      </c>
      <c r="BK39" s="13" t="str">
        <f t="shared" si="63"/>
        <v/>
      </c>
      <c r="BL39" s="13" t="str">
        <f t="shared" si="64"/>
        <v/>
      </c>
      <c r="BM39" s="13" t="str">
        <f t="shared" si="65"/>
        <v/>
      </c>
      <c r="BN39" s="13" t="str">
        <f t="shared" si="66"/>
        <v/>
      </c>
      <c r="BO39" s="45" t="str">
        <f t="shared" si="67"/>
        <v>N/A</v>
      </c>
      <c r="BP39" s="45" t="str">
        <f t="shared" si="68"/>
        <v>N/A</v>
      </c>
      <c r="BQ39" s="42" t="str">
        <f t="shared" si="24"/>
        <v>hsa-miR-222-3p</v>
      </c>
      <c r="BR39" s="43" t="s">
        <v>480</v>
      </c>
      <c r="BS39" s="46" t="str">
        <f t="shared" si="25"/>
        <v/>
      </c>
      <c r="BT39" s="46" t="str">
        <f t="shared" si="26"/>
        <v/>
      </c>
      <c r="BU39" s="46" t="str">
        <f t="shared" si="27"/>
        <v/>
      </c>
      <c r="BV39" s="46" t="str">
        <f t="shared" si="28"/>
        <v/>
      </c>
      <c r="BW39" s="46" t="str">
        <f t="shared" si="29"/>
        <v/>
      </c>
      <c r="BX39" s="46" t="str">
        <f t="shared" si="30"/>
        <v/>
      </c>
      <c r="BY39" s="46" t="str">
        <f t="shared" si="31"/>
        <v/>
      </c>
      <c r="BZ39" s="46" t="str">
        <f t="shared" si="32"/>
        <v/>
      </c>
      <c r="CA39" s="46" t="str">
        <f t="shared" si="33"/>
        <v/>
      </c>
      <c r="CB39" s="46" t="str">
        <f t="shared" si="34"/>
        <v/>
      </c>
      <c r="CC39" s="46" t="str">
        <f t="shared" si="35"/>
        <v/>
      </c>
      <c r="CD39" s="46" t="str">
        <f t="shared" si="36"/>
        <v/>
      </c>
      <c r="CE39" s="46" t="str">
        <f t="shared" si="37"/>
        <v/>
      </c>
      <c r="CF39" s="46" t="str">
        <f t="shared" si="38"/>
        <v/>
      </c>
      <c r="CG39" s="46" t="str">
        <f t="shared" si="39"/>
        <v/>
      </c>
      <c r="CH39" s="46" t="str">
        <f t="shared" si="40"/>
        <v/>
      </c>
      <c r="CI39" s="46" t="str">
        <f t="shared" si="41"/>
        <v/>
      </c>
      <c r="CJ39" s="46" t="str">
        <f t="shared" si="42"/>
        <v/>
      </c>
      <c r="CK39" s="46" t="str">
        <f t="shared" si="43"/>
        <v/>
      </c>
      <c r="CL39" s="46" t="str">
        <f t="shared" si="44"/>
        <v/>
      </c>
    </row>
    <row r="40" spans="1:90">
      <c r="A40" s="12" t="str">
        <f>'Gene Table'!D39</f>
        <v>hsa-miR-381</v>
      </c>
      <c r="B40" s="12" t="s">
        <v>151</v>
      </c>
      <c r="C40" s="13" t="str">
        <f>IF('Test Sample Data'!C39="","",IF(SUM('Test Sample Data'!C$3:C$98)&gt;10,IF(AND(ISNUMBER('Test Sample Data'!C39),'Test Sample Data'!C39&lt;35,'Test Sample Data'!C39&gt;0),'Test Sample Data'!C39,35),""))</f>
        <v/>
      </c>
      <c r="D40" s="13" t="str">
        <f>IF('Test Sample Data'!D39="","",IF(SUM('Test Sample Data'!D$3:D$98)&gt;10,IF(AND(ISNUMBER('Test Sample Data'!D39),'Test Sample Data'!D39&lt;35,'Test Sample Data'!D39&gt;0),'Test Sample Data'!D39,35),""))</f>
        <v/>
      </c>
      <c r="E40" s="13" t="str">
        <f>IF('Test Sample Data'!E39="","",IF(SUM('Test Sample Data'!E$3:E$98)&gt;10,IF(AND(ISNUMBER('Test Sample Data'!E39),'Test Sample Data'!E39&lt;35,'Test Sample Data'!E39&gt;0),'Test Sample Data'!E39,35),""))</f>
        <v/>
      </c>
      <c r="F40" s="13" t="str">
        <f>IF('Test Sample Data'!F39="","",IF(SUM('Test Sample Data'!F$3:F$98)&gt;10,IF(AND(ISNUMBER('Test Sample Data'!F39),'Test Sample Data'!F39&lt;35,'Test Sample Data'!F39&gt;0),'Test Sample Data'!F39,35),""))</f>
        <v/>
      </c>
      <c r="G40" s="13" t="str">
        <f>IF('Test Sample Data'!G39="","",IF(SUM('Test Sample Data'!G$3:G$98)&gt;10,IF(AND(ISNUMBER('Test Sample Data'!G39),'Test Sample Data'!G39&lt;35,'Test Sample Data'!G39&gt;0),'Test Sample Data'!G39,35),""))</f>
        <v/>
      </c>
      <c r="H40" s="13" t="str">
        <f>IF('Test Sample Data'!H39="","",IF(SUM('Test Sample Data'!H$3:H$98)&gt;10,IF(AND(ISNUMBER('Test Sample Data'!H39),'Test Sample Data'!H39&lt;35,'Test Sample Data'!H39&gt;0),'Test Sample Data'!H39,35),""))</f>
        <v/>
      </c>
      <c r="I40" s="13" t="str">
        <f>IF('Test Sample Data'!I39="","",IF(SUM('Test Sample Data'!I$3:I$98)&gt;10,IF(AND(ISNUMBER('Test Sample Data'!I39),'Test Sample Data'!I39&lt;35,'Test Sample Data'!I39&gt;0),'Test Sample Data'!I39,35),""))</f>
        <v/>
      </c>
      <c r="J40" s="13" t="str">
        <f>IF('Test Sample Data'!J39="","",IF(SUM('Test Sample Data'!J$3:J$98)&gt;10,IF(AND(ISNUMBER('Test Sample Data'!J39),'Test Sample Data'!J39&lt;35,'Test Sample Data'!J39&gt;0),'Test Sample Data'!J39,35),""))</f>
        <v/>
      </c>
      <c r="K40" s="13" t="str">
        <f>IF('Test Sample Data'!K39="","",IF(SUM('Test Sample Data'!K$3:K$98)&gt;10,IF(AND(ISNUMBER('Test Sample Data'!K39),'Test Sample Data'!K39&lt;35,'Test Sample Data'!K39&gt;0),'Test Sample Data'!K39,35),""))</f>
        <v/>
      </c>
      <c r="L40" s="13" t="str">
        <f>IF('Test Sample Data'!L39="","",IF(SUM('Test Sample Data'!L$3:L$98)&gt;10,IF(AND(ISNUMBER('Test Sample Data'!L39),'Test Sample Data'!L39&lt;35,'Test Sample Data'!L39&gt;0),'Test Sample Data'!L39,35),""))</f>
        <v/>
      </c>
      <c r="M40" s="13" t="str">
        <f>'Gene Table'!D39</f>
        <v>hsa-miR-381</v>
      </c>
      <c r="N40" s="13" t="s">
        <v>151</v>
      </c>
      <c r="O40" s="13" t="str">
        <f>IF('Control Sample Data'!C39="","",IF(SUM('Control Sample Data'!C$3:C$98)&gt;10,IF(AND(ISNUMBER('Control Sample Data'!C39),'Control Sample Data'!C39&lt;35,'Control Sample Data'!C39&gt;0),'Control Sample Data'!C39,35),""))</f>
        <v/>
      </c>
      <c r="P40" s="13" t="str">
        <f>IF('Control Sample Data'!D39="","",IF(SUM('Control Sample Data'!D$3:D$98)&gt;10,IF(AND(ISNUMBER('Control Sample Data'!D39),'Control Sample Data'!D39&lt;35,'Control Sample Data'!D39&gt;0),'Control Sample Data'!D39,35),""))</f>
        <v/>
      </c>
      <c r="Q40" s="13" t="str">
        <f>IF('Control Sample Data'!E39="","",IF(SUM('Control Sample Data'!E$3:E$98)&gt;10,IF(AND(ISNUMBER('Control Sample Data'!E39),'Control Sample Data'!E39&lt;35,'Control Sample Data'!E39&gt;0),'Control Sample Data'!E39,35),""))</f>
        <v/>
      </c>
      <c r="R40" s="13" t="str">
        <f>IF('Control Sample Data'!F39="","",IF(SUM('Control Sample Data'!F$3:F$98)&gt;10,IF(AND(ISNUMBER('Control Sample Data'!F39),'Control Sample Data'!F39&lt;35,'Control Sample Data'!F39&gt;0),'Control Sample Data'!F39,35),""))</f>
        <v/>
      </c>
      <c r="S40" s="13" t="str">
        <f>IF('Control Sample Data'!G39="","",IF(SUM('Control Sample Data'!G$3:G$98)&gt;10,IF(AND(ISNUMBER('Control Sample Data'!G39),'Control Sample Data'!G39&lt;35,'Control Sample Data'!G39&gt;0),'Control Sample Data'!G39,35),""))</f>
        <v/>
      </c>
      <c r="T40" s="13" t="str">
        <f>IF('Control Sample Data'!H39="","",IF(SUM('Control Sample Data'!H$3:H$98)&gt;10,IF(AND(ISNUMBER('Control Sample Data'!H39),'Control Sample Data'!H39&lt;35,'Control Sample Data'!H39&gt;0),'Control Sample Data'!H39,35),""))</f>
        <v/>
      </c>
      <c r="U40" s="13" t="str">
        <f>IF('Control Sample Data'!I39="","",IF(SUM('Control Sample Data'!I$3:I$98)&gt;10,IF(AND(ISNUMBER('Control Sample Data'!I39),'Control Sample Data'!I39&lt;35,'Control Sample Data'!I39&gt;0),'Control Sample Data'!I39,35),""))</f>
        <v/>
      </c>
      <c r="V40" s="13" t="str">
        <f>IF('Control Sample Data'!J39="","",IF(SUM('Control Sample Data'!J$3:J$98)&gt;10,IF(AND(ISNUMBER('Control Sample Data'!J39),'Control Sample Data'!J39&lt;35,'Control Sample Data'!J39&gt;0),'Control Sample Data'!J39,35),""))</f>
        <v/>
      </c>
      <c r="W40" s="13" t="str">
        <f>IF('Control Sample Data'!K39="","",IF(SUM('Control Sample Data'!K$3:K$98)&gt;10,IF(AND(ISNUMBER('Control Sample Data'!K39),'Control Sample Data'!K39&lt;35,'Control Sample Data'!K39&gt;0),'Control Sample Data'!K39,35),""))</f>
        <v/>
      </c>
      <c r="X40" s="13" t="str">
        <f>IF('Control Sample Data'!L39="","",IF(SUM('Control Sample Data'!L$3:L$98)&gt;10,IF(AND(ISNUMBER('Control Sample Data'!L39),'Control Sample Data'!L39&lt;35,'Control Sample Data'!L39&gt;0),'Control Sample Data'!L39,35),""))</f>
        <v/>
      </c>
      <c r="AS40" s="12" t="str">
        <f t="shared" si="20"/>
        <v>hsa-miR-381</v>
      </c>
      <c r="AT40" s="43" t="s">
        <v>151</v>
      </c>
      <c r="AU40" s="13" t="str">
        <f t="shared" si="47"/>
        <v/>
      </c>
      <c r="AV40" s="13" t="str">
        <f t="shared" si="48"/>
        <v/>
      </c>
      <c r="AW40" s="13" t="str">
        <f t="shared" si="49"/>
        <v/>
      </c>
      <c r="AX40" s="13" t="str">
        <f t="shared" si="50"/>
        <v/>
      </c>
      <c r="AY40" s="13" t="str">
        <f t="shared" si="51"/>
        <v/>
      </c>
      <c r="AZ40" s="13" t="str">
        <f t="shared" si="52"/>
        <v/>
      </c>
      <c r="BA40" s="13" t="str">
        <f t="shared" si="53"/>
        <v/>
      </c>
      <c r="BB40" s="13" t="str">
        <f t="shared" si="54"/>
        <v/>
      </c>
      <c r="BC40" s="13" t="str">
        <f t="shared" si="55"/>
        <v/>
      </c>
      <c r="BD40" s="13" t="str">
        <f t="shared" si="56"/>
        <v/>
      </c>
      <c r="BE40" s="13" t="str">
        <f t="shared" si="57"/>
        <v/>
      </c>
      <c r="BF40" s="13" t="str">
        <f t="shared" si="58"/>
        <v/>
      </c>
      <c r="BG40" s="13" t="str">
        <f t="shared" si="59"/>
        <v/>
      </c>
      <c r="BH40" s="13" t="str">
        <f t="shared" si="60"/>
        <v/>
      </c>
      <c r="BI40" s="13" t="str">
        <f t="shared" si="61"/>
        <v/>
      </c>
      <c r="BJ40" s="13" t="str">
        <f t="shared" si="62"/>
        <v/>
      </c>
      <c r="BK40" s="13" t="str">
        <f t="shared" si="63"/>
        <v/>
      </c>
      <c r="BL40" s="13" t="str">
        <f t="shared" si="64"/>
        <v/>
      </c>
      <c r="BM40" s="13" t="str">
        <f t="shared" si="65"/>
        <v/>
      </c>
      <c r="BN40" s="13" t="str">
        <f t="shared" si="66"/>
        <v/>
      </c>
      <c r="BO40" s="45" t="str">
        <f t="shared" si="67"/>
        <v>N/A</v>
      </c>
      <c r="BP40" s="45" t="str">
        <f t="shared" si="68"/>
        <v>N/A</v>
      </c>
      <c r="BQ40" s="42" t="str">
        <f t="shared" si="24"/>
        <v>hsa-miR-381</v>
      </c>
      <c r="BR40" s="43" t="s">
        <v>481</v>
      </c>
      <c r="BS40" s="46" t="str">
        <f t="shared" si="25"/>
        <v/>
      </c>
      <c r="BT40" s="46" t="str">
        <f t="shared" si="26"/>
        <v/>
      </c>
      <c r="BU40" s="46" t="str">
        <f t="shared" si="27"/>
        <v/>
      </c>
      <c r="BV40" s="46" t="str">
        <f t="shared" si="28"/>
        <v/>
      </c>
      <c r="BW40" s="46" t="str">
        <f t="shared" si="29"/>
        <v/>
      </c>
      <c r="BX40" s="46" t="str">
        <f t="shared" si="30"/>
        <v/>
      </c>
      <c r="BY40" s="46" t="str">
        <f t="shared" si="31"/>
        <v/>
      </c>
      <c r="BZ40" s="46" t="str">
        <f t="shared" si="32"/>
        <v/>
      </c>
      <c r="CA40" s="46" t="str">
        <f t="shared" si="33"/>
        <v/>
      </c>
      <c r="CB40" s="46" t="str">
        <f t="shared" si="34"/>
        <v/>
      </c>
      <c r="CC40" s="46" t="str">
        <f t="shared" si="35"/>
        <v/>
      </c>
      <c r="CD40" s="46" t="str">
        <f t="shared" si="36"/>
        <v/>
      </c>
      <c r="CE40" s="46" t="str">
        <f t="shared" si="37"/>
        <v/>
      </c>
      <c r="CF40" s="46" t="str">
        <f t="shared" si="38"/>
        <v/>
      </c>
      <c r="CG40" s="46" t="str">
        <f t="shared" si="39"/>
        <v/>
      </c>
      <c r="CH40" s="46" t="str">
        <f t="shared" si="40"/>
        <v/>
      </c>
      <c r="CI40" s="46" t="str">
        <f t="shared" si="41"/>
        <v/>
      </c>
      <c r="CJ40" s="46" t="str">
        <f t="shared" si="42"/>
        <v/>
      </c>
      <c r="CK40" s="46" t="str">
        <f t="shared" si="43"/>
        <v/>
      </c>
      <c r="CL40" s="46" t="str">
        <f t="shared" si="44"/>
        <v/>
      </c>
    </row>
    <row r="41" spans="1:90">
      <c r="A41" s="12" t="str">
        <f>'Gene Table'!D40</f>
        <v>hsa-miR-495</v>
      </c>
      <c r="B41" s="12" t="s">
        <v>155</v>
      </c>
      <c r="C41" s="13" t="str">
        <f>IF('Test Sample Data'!C40="","",IF(SUM('Test Sample Data'!C$3:C$98)&gt;10,IF(AND(ISNUMBER('Test Sample Data'!C40),'Test Sample Data'!C40&lt;35,'Test Sample Data'!C40&gt;0),'Test Sample Data'!C40,35),""))</f>
        <v/>
      </c>
      <c r="D41" s="13" t="str">
        <f>IF('Test Sample Data'!D40="","",IF(SUM('Test Sample Data'!D$3:D$98)&gt;10,IF(AND(ISNUMBER('Test Sample Data'!D40),'Test Sample Data'!D40&lt;35,'Test Sample Data'!D40&gt;0),'Test Sample Data'!D40,35),""))</f>
        <v/>
      </c>
      <c r="E41" s="13" t="str">
        <f>IF('Test Sample Data'!E40="","",IF(SUM('Test Sample Data'!E$3:E$98)&gt;10,IF(AND(ISNUMBER('Test Sample Data'!E40),'Test Sample Data'!E40&lt;35,'Test Sample Data'!E40&gt;0),'Test Sample Data'!E40,35),""))</f>
        <v/>
      </c>
      <c r="F41" s="13" t="str">
        <f>IF('Test Sample Data'!F40="","",IF(SUM('Test Sample Data'!F$3:F$98)&gt;10,IF(AND(ISNUMBER('Test Sample Data'!F40),'Test Sample Data'!F40&lt;35,'Test Sample Data'!F40&gt;0),'Test Sample Data'!F40,35),""))</f>
        <v/>
      </c>
      <c r="G41" s="13" t="str">
        <f>IF('Test Sample Data'!G40="","",IF(SUM('Test Sample Data'!G$3:G$98)&gt;10,IF(AND(ISNUMBER('Test Sample Data'!G40),'Test Sample Data'!G40&lt;35,'Test Sample Data'!G40&gt;0),'Test Sample Data'!G40,35),""))</f>
        <v/>
      </c>
      <c r="H41" s="13" t="str">
        <f>IF('Test Sample Data'!H40="","",IF(SUM('Test Sample Data'!H$3:H$98)&gt;10,IF(AND(ISNUMBER('Test Sample Data'!H40),'Test Sample Data'!H40&lt;35,'Test Sample Data'!H40&gt;0),'Test Sample Data'!H40,35),""))</f>
        <v/>
      </c>
      <c r="I41" s="13" t="str">
        <f>IF('Test Sample Data'!I40="","",IF(SUM('Test Sample Data'!I$3:I$98)&gt;10,IF(AND(ISNUMBER('Test Sample Data'!I40),'Test Sample Data'!I40&lt;35,'Test Sample Data'!I40&gt;0),'Test Sample Data'!I40,35),""))</f>
        <v/>
      </c>
      <c r="J41" s="13" t="str">
        <f>IF('Test Sample Data'!J40="","",IF(SUM('Test Sample Data'!J$3:J$98)&gt;10,IF(AND(ISNUMBER('Test Sample Data'!J40),'Test Sample Data'!J40&lt;35,'Test Sample Data'!J40&gt;0),'Test Sample Data'!J40,35),""))</f>
        <v/>
      </c>
      <c r="K41" s="13" t="str">
        <f>IF('Test Sample Data'!K40="","",IF(SUM('Test Sample Data'!K$3:K$98)&gt;10,IF(AND(ISNUMBER('Test Sample Data'!K40),'Test Sample Data'!K40&lt;35,'Test Sample Data'!K40&gt;0),'Test Sample Data'!K40,35),""))</f>
        <v/>
      </c>
      <c r="L41" s="13" t="str">
        <f>IF('Test Sample Data'!L40="","",IF(SUM('Test Sample Data'!L$3:L$98)&gt;10,IF(AND(ISNUMBER('Test Sample Data'!L40),'Test Sample Data'!L40&lt;35,'Test Sample Data'!L40&gt;0),'Test Sample Data'!L40,35),""))</f>
        <v/>
      </c>
      <c r="M41" s="13" t="str">
        <f>'Gene Table'!D40</f>
        <v>hsa-miR-495</v>
      </c>
      <c r="N41" s="13" t="s">
        <v>155</v>
      </c>
      <c r="O41" s="13" t="str">
        <f>IF('Control Sample Data'!C40="","",IF(SUM('Control Sample Data'!C$3:C$98)&gt;10,IF(AND(ISNUMBER('Control Sample Data'!C40),'Control Sample Data'!C40&lt;35,'Control Sample Data'!C40&gt;0),'Control Sample Data'!C40,35),""))</f>
        <v/>
      </c>
      <c r="P41" s="13" t="str">
        <f>IF('Control Sample Data'!D40="","",IF(SUM('Control Sample Data'!D$3:D$98)&gt;10,IF(AND(ISNUMBER('Control Sample Data'!D40),'Control Sample Data'!D40&lt;35,'Control Sample Data'!D40&gt;0),'Control Sample Data'!D40,35),""))</f>
        <v/>
      </c>
      <c r="Q41" s="13" t="str">
        <f>IF('Control Sample Data'!E40="","",IF(SUM('Control Sample Data'!E$3:E$98)&gt;10,IF(AND(ISNUMBER('Control Sample Data'!E40),'Control Sample Data'!E40&lt;35,'Control Sample Data'!E40&gt;0),'Control Sample Data'!E40,35),""))</f>
        <v/>
      </c>
      <c r="R41" s="13" t="str">
        <f>IF('Control Sample Data'!F40="","",IF(SUM('Control Sample Data'!F$3:F$98)&gt;10,IF(AND(ISNUMBER('Control Sample Data'!F40),'Control Sample Data'!F40&lt;35,'Control Sample Data'!F40&gt;0),'Control Sample Data'!F40,35),""))</f>
        <v/>
      </c>
      <c r="S41" s="13" t="str">
        <f>IF('Control Sample Data'!G40="","",IF(SUM('Control Sample Data'!G$3:G$98)&gt;10,IF(AND(ISNUMBER('Control Sample Data'!G40),'Control Sample Data'!G40&lt;35,'Control Sample Data'!G40&gt;0),'Control Sample Data'!G40,35),""))</f>
        <v/>
      </c>
      <c r="T41" s="13" t="str">
        <f>IF('Control Sample Data'!H40="","",IF(SUM('Control Sample Data'!H$3:H$98)&gt;10,IF(AND(ISNUMBER('Control Sample Data'!H40),'Control Sample Data'!H40&lt;35,'Control Sample Data'!H40&gt;0),'Control Sample Data'!H40,35),""))</f>
        <v/>
      </c>
      <c r="U41" s="13" t="str">
        <f>IF('Control Sample Data'!I40="","",IF(SUM('Control Sample Data'!I$3:I$98)&gt;10,IF(AND(ISNUMBER('Control Sample Data'!I40),'Control Sample Data'!I40&lt;35,'Control Sample Data'!I40&gt;0),'Control Sample Data'!I40,35),""))</f>
        <v/>
      </c>
      <c r="V41" s="13" t="str">
        <f>IF('Control Sample Data'!J40="","",IF(SUM('Control Sample Data'!J$3:J$98)&gt;10,IF(AND(ISNUMBER('Control Sample Data'!J40),'Control Sample Data'!J40&lt;35,'Control Sample Data'!J40&gt;0),'Control Sample Data'!J40,35),""))</f>
        <v/>
      </c>
      <c r="W41" s="13" t="str">
        <f>IF('Control Sample Data'!K40="","",IF(SUM('Control Sample Data'!K$3:K$98)&gt;10,IF(AND(ISNUMBER('Control Sample Data'!K40),'Control Sample Data'!K40&lt;35,'Control Sample Data'!K40&gt;0),'Control Sample Data'!K40,35),""))</f>
        <v/>
      </c>
      <c r="X41" s="13" t="str">
        <f>IF('Control Sample Data'!L40="","",IF(SUM('Control Sample Data'!L$3:L$98)&gt;10,IF(AND(ISNUMBER('Control Sample Data'!L40),'Control Sample Data'!L40&lt;35,'Control Sample Data'!L40&gt;0),'Control Sample Data'!L40,35),""))</f>
        <v/>
      </c>
      <c r="AS41" s="12" t="str">
        <f t="shared" si="20"/>
        <v>hsa-miR-495</v>
      </c>
      <c r="AT41" s="43" t="s">
        <v>155</v>
      </c>
      <c r="AU41" s="13" t="str">
        <f t="shared" si="47"/>
        <v/>
      </c>
      <c r="AV41" s="13" t="str">
        <f t="shared" si="48"/>
        <v/>
      </c>
      <c r="AW41" s="13" t="str">
        <f t="shared" si="49"/>
        <v/>
      </c>
      <c r="AX41" s="13" t="str">
        <f t="shared" si="50"/>
        <v/>
      </c>
      <c r="AY41" s="13" t="str">
        <f t="shared" si="51"/>
        <v/>
      </c>
      <c r="AZ41" s="13" t="str">
        <f t="shared" si="52"/>
        <v/>
      </c>
      <c r="BA41" s="13" t="str">
        <f t="shared" si="53"/>
        <v/>
      </c>
      <c r="BB41" s="13" t="str">
        <f t="shared" si="54"/>
        <v/>
      </c>
      <c r="BC41" s="13" t="str">
        <f t="shared" si="55"/>
        <v/>
      </c>
      <c r="BD41" s="13" t="str">
        <f t="shared" si="56"/>
        <v/>
      </c>
      <c r="BE41" s="13" t="str">
        <f t="shared" si="57"/>
        <v/>
      </c>
      <c r="BF41" s="13" t="str">
        <f t="shared" si="58"/>
        <v/>
      </c>
      <c r="BG41" s="13" t="str">
        <f t="shared" si="59"/>
        <v/>
      </c>
      <c r="BH41" s="13" t="str">
        <f t="shared" si="60"/>
        <v/>
      </c>
      <c r="BI41" s="13" t="str">
        <f t="shared" si="61"/>
        <v/>
      </c>
      <c r="BJ41" s="13" t="str">
        <f t="shared" si="62"/>
        <v/>
      </c>
      <c r="BK41" s="13" t="str">
        <f t="shared" si="63"/>
        <v/>
      </c>
      <c r="BL41" s="13" t="str">
        <f t="shared" si="64"/>
        <v/>
      </c>
      <c r="BM41" s="13" t="str">
        <f t="shared" si="65"/>
        <v/>
      </c>
      <c r="BN41" s="13" t="str">
        <f t="shared" si="66"/>
        <v/>
      </c>
      <c r="BO41" s="45" t="str">
        <f t="shared" si="67"/>
        <v>N/A</v>
      </c>
      <c r="BP41" s="45" t="str">
        <f t="shared" si="68"/>
        <v>N/A</v>
      </c>
      <c r="BQ41" s="42" t="str">
        <f t="shared" si="24"/>
        <v>hsa-miR-495</v>
      </c>
      <c r="BR41" s="43" t="s">
        <v>482</v>
      </c>
      <c r="BS41" s="46" t="str">
        <f t="shared" si="25"/>
        <v/>
      </c>
      <c r="BT41" s="46" t="str">
        <f t="shared" si="26"/>
        <v/>
      </c>
      <c r="BU41" s="46" t="str">
        <f t="shared" si="27"/>
        <v/>
      </c>
      <c r="BV41" s="46" t="str">
        <f t="shared" si="28"/>
        <v/>
      </c>
      <c r="BW41" s="46" t="str">
        <f t="shared" si="29"/>
        <v/>
      </c>
      <c r="BX41" s="46" t="str">
        <f t="shared" si="30"/>
        <v/>
      </c>
      <c r="BY41" s="46" t="str">
        <f t="shared" si="31"/>
        <v/>
      </c>
      <c r="BZ41" s="46" t="str">
        <f t="shared" si="32"/>
        <v/>
      </c>
      <c r="CA41" s="46" t="str">
        <f t="shared" si="33"/>
        <v/>
      </c>
      <c r="CB41" s="46" t="str">
        <f t="shared" si="34"/>
        <v/>
      </c>
      <c r="CC41" s="46" t="str">
        <f t="shared" si="35"/>
        <v/>
      </c>
      <c r="CD41" s="46" t="str">
        <f t="shared" si="36"/>
        <v/>
      </c>
      <c r="CE41" s="46" t="str">
        <f t="shared" si="37"/>
        <v/>
      </c>
      <c r="CF41" s="46" t="str">
        <f t="shared" si="38"/>
        <v/>
      </c>
      <c r="CG41" s="46" t="str">
        <f t="shared" si="39"/>
        <v/>
      </c>
      <c r="CH41" s="46" t="str">
        <f t="shared" si="40"/>
        <v/>
      </c>
      <c r="CI41" s="46" t="str">
        <f t="shared" si="41"/>
        <v/>
      </c>
      <c r="CJ41" s="46" t="str">
        <f t="shared" si="42"/>
        <v/>
      </c>
      <c r="CK41" s="46" t="str">
        <f t="shared" si="43"/>
        <v/>
      </c>
      <c r="CL41" s="46" t="str">
        <f t="shared" si="44"/>
        <v/>
      </c>
    </row>
    <row r="42" spans="1:90">
      <c r="A42" s="12" t="str">
        <f>'Gene Table'!D41</f>
        <v>hsa-miR-299-5p</v>
      </c>
      <c r="B42" s="12" t="s">
        <v>159</v>
      </c>
      <c r="C42" s="13" t="str">
        <f>IF('Test Sample Data'!C41="","",IF(SUM('Test Sample Data'!C$3:C$98)&gt;10,IF(AND(ISNUMBER('Test Sample Data'!C41),'Test Sample Data'!C41&lt;35,'Test Sample Data'!C41&gt;0),'Test Sample Data'!C41,35),""))</f>
        <v/>
      </c>
      <c r="D42" s="13" t="str">
        <f>IF('Test Sample Data'!D41="","",IF(SUM('Test Sample Data'!D$3:D$98)&gt;10,IF(AND(ISNUMBER('Test Sample Data'!D41),'Test Sample Data'!D41&lt;35,'Test Sample Data'!D41&gt;0),'Test Sample Data'!D41,35),""))</f>
        <v/>
      </c>
      <c r="E42" s="13" t="str">
        <f>IF('Test Sample Data'!E41="","",IF(SUM('Test Sample Data'!E$3:E$98)&gt;10,IF(AND(ISNUMBER('Test Sample Data'!E41),'Test Sample Data'!E41&lt;35,'Test Sample Data'!E41&gt;0),'Test Sample Data'!E41,35),""))</f>
        <v/>
      </c>
      <c r="F42" s="13" t="str">
        <f>IF('Test Sample Data'!F41="","",IF(SUM('Test Sample Data'!F$3:F$98)&gt;10,IF(AND(ISNUMBER('Test Sample Data'!F41),'Test Sample Data'!F41&lt;35,'Test Sample Data'!F41&gt;0),'Test Sample Data'!F41,35),""))</f>
        <v/>
      </c>
      <c r="G42" s="13" t="str">
        <f>IF('Test Sample Data'!G41="","",IF(SUM('Test Sample Data'!G$3:G$98)&gt;10,IF(AND(ISNUMBER('Test Sample Data'!G41),'Test Sample Data'!G41&lt;35,'Test Sample Data'!G41&gt;0),'Test Sample Data'!G41,35),""))</f>
        <v/>
      </c>
      <c r="H42" s="13" t="str">
        <f>IF('Test Sample Data'!H41="","",IF(SUM('Test Sample Data'!H$3:H$98)&gt;10,IF(AND(ISNUMBER('Test Sample Data'!H41),'Test Sample Data'!H41&lt;35,'Test Sample Data'!H41&gt;0),'Test Sample Data'!H41,35),""))</f>
        <v/>
      </c>
      <c r="I42" s="13" t="str">
        <f>IF('Test Sample Data'!I41="","",IF(SUM('Test Sample Data'!I$3:I$98)&gt;10,IF(AND(ISNUMBER('Test Sample Data'!I41),'Test Sample Data'!I41&lt;35,'Test Sample Data'!I41&gt;0),'Test Sample Data'!I41,35),""))</f>
        <v/>
      </c>
      <c r="J42" s="13" t="str">
        <f>IF('Test Sample Data'!J41="","",IF(SUM('Test Sample Data'!J$3:J$98)&gt;10,IF(AND(ISNUMBER('Test Sample Data'!J41),'Test Sample Data'!J41&lt;35,'Test Sample Data'!J41&gt;0),'Test Sample Data'!J41,35),""))</f>
        <v/>
      </c>
      <c r="K42" s="13" t="str">
        <f>IF('Test Sample Data'!K41="","",IF(SUM('Test Sample Data'!K$3:K$98)&gt;10,IF(AND(ISNUMBER('Test Sample Data'!K41),'Test Sample Data'!K41&lt;35,'Test Sample Data'!K41&gt;0),'Test Sample Data'!K41,35),""))</f>
        <v/>
      </c>
      <c r="L42" s="13" t="str">
        <f>IF('Test Sample Data'!L41="","",IF(SUM('Test Sample Data'!L$3:L$98)&gt;10,IF(AND(ISNUMBER('Test Sample Data'!L41),'Test Sample Data'!L41&lt;35,'Test Sample Data'!L41&gt;0),'Test Sample Data'!L41,35),""))</f>
        <v/>
      </c>
      <c r="M42" s="13" t="str">
        <f>'Gene Table'!D41</f>
        <v>hsa-miR-299-5p</v>
      </c>
      <c r="N42" s="13" t="s">
        <v>159</v>
      </c>
      <c r="O42" s="13" t="str">
        <f>IF('Control Sample Data'!C41="","",IF(SUM('Control Sample Data'!C$3:C$98)&gt;10,IF(AND(ISNUMBER('Control Sample Data'!C41),'Control Sample Data'!C41&lt;35,'Control Sample Data'!C41&gt;0),'Control Sample Data'!C41,35),""))</f>
        <v/>
      </c>
      <c r="P42" s="13" t="str">
        <f>IF('Control Sample Data'!D41="","",IF(SUM('Control Sample Data'!D$3:D$98)&gt;10,IF(AND(ISNUMBER('Control Sample Data'!D41),'Control Sample Data'!D41&lt;35,'Control Sample Data'!D41&gt;0),'Control Sample Data'!D41,35),""))</f>
        <v/>
      </c>
      <c r="Q42" s="13" t="str">
        <f>IF('Control Sample Data'!E41="","",IF(SUM('Control Sample Data'!E$3:E$98)&gt;10,IF(AND(ISNUMBER('Control Sample Data'!E41),'Control Sample Data'!E41&lt;35,'Control Sample Data'!E41&gt;0),'Control Sample Data'!E41,35),""))</f>
        <v/>
      </c>
      <c r="R42" s="13" t="str">
        <f>IF('Control Sample Data'!F41="","",IF(SUM('Control Sample Data'!F$3:F$98)&gt;10,IF(AND(ISNUMBER('Control Sample Data'!F41),'Control Sample Data'!F41&lt;35,'Control Sample Data'!F41&gt;0),'Control Sample Data'!F41,35),""))</f>
        <v/>
      </c>
      <c r="S42" s="13" t="str">
        <f>IF('Control Sample Data'!G41="","",IF(SUM('Control Sample Data'!G$3:G$98)&gt;10,IF(AND(ISNUMBER('Control Sample Data'!G41),'Control Sample Data'!G41&lt;35,'Control Sample Data'!G41&gt;0),'Control Sample Data'!G41,35),""))</f>
        <v/>
      </c>
      <c r="T42" s="13" t="str">
        <f>IF('Control Sample Data'!H41="","",IF(SUM('Control Sample Data'!H$3:H$98)&gt;10,IF(AND(ISNUMBER('Control Sample Data'!H41),'Control Sample Data'!H41&lt;35,'Control Sample Data'!H41&gt;0),'Control Sample Data'!H41,35),""))</f>
        <v/>
      </c>
      <c r="U42" s="13" t="str">
        <f>IF('Control Sample Data'!I41="","",IF(SUM('Control Sample Data'!I$3:I$98)&gt;10,IF(AND(ISNUMBER('Control Sample Data'!I41),'Control Sample Data'!I41&lt;35,'Control Sample Data'!I41&gt;0),'Control Sample Data'!I41,35),""))</f>
        <v/>
      </c>
      <c r="V42" s="13" t="str">
        <f>IF('Control Sample Data'!J41="","",IF(SUM('Control Sample Data'!J$3:J$98)&gt;10,IF(AND(ISNUMBER('Control Sample Data'!J41),'Control Sample Data'!J41&lt;35,'Control Sample Data'!J41&gt;0),'Control Sample Data'!J41,35),""))</f>
        <v/>
      </c>
      <c r="W42" s="13" t="str">
        <f>IF('Control Sample Data'!K41="","",IF(SUM('Control Sample Data'!K$3:K$98)&gt;10,IF(AND(ISNUMBER('Control Sample Data'!K41),'Control Sample Data'!K41&lt;35,'Control Sample Data'!K41&gt;0),'Control Sample Data'!K41,35),""))</f>
        <v/>
      </c>
      <c r="X42" s="13" t="str">
        <f>IF('Control Sample Data'!L41="","",IF(SUM('Control Sample Data'!L$3:L$98)&gt;10,IF(AND(ISNUMBER('Control Sample Data'!L41),'Control Sample Data'!L41&lt;35,'Control Sample Data'!L41&gt;0),'Control Sample Data'!L41,35),""))</f>
        <v/>
      </c>
      <c r="AS42" s="12" t="str">
        <f t="shared" si="20"/>
        <v>hsa-miR-299-5p</v>
      </c>
      <c r="AT42" s="43" t="s">
        <v>159</v>
      </c>
      <c r="AU42" s="13" t="str">
        <f t="shared" si="47"/>
        <v/>
      </c>
      <c r="AV42" s="13" t="str">
        <f t="shared" si="48"/>
        <v/>
      </c>
      <c r="AW42" s="13" t="str">
        <f t="shared" si="49"/>
        <v/>
      </c>
      <c r="AX42" s="13" t="str">
        <f t="shared" si="50"/>
        <v/>
      </c>
      <c r="AY42" s="13" t="str">
        <f t="shared" si="51"/>
        <v/>
      </c>
      <c r="AZ42" s="13" t="str">
        <f t="shared" si="52"/>
        <v/>
      </c>
      <c r="BA42" s="13" t="str">
        <f t="shared" si="53"/>
        <v/>
      </c>
      <c r="BB42" s="13" t="str">
        <f t="shared" si="54"/>
        <v/>
      </c>
      <c r="BC42" s="13" t="str">
        <f t="shared" si="55"/>
        <v/>
      </c>
      <c r="BD42" s="13" t="str">
        <f t="shared" si="56"/>
        <v/>
      </c>
      <c r="BE42" s="13" t="str">
        <f t="shared" si="57"/>
        <v/>
      </c>
      <c r="BF42" s="13" t="str">
        <f t="shared" si="58"/>
        <v/>
      </c>
      <c r="BG42" s="13" t="str">
        <f t="shared" si="59"/>
        <v/>
      </c>
      <c r="BH42" s="13" t="str">
        <f t="shared" si="60"/>
        <v/>
      </c>
      <c r="BI42" s="13" t="str">
        <f t="shared" si="61"/>
        <v/>
      </c>
      <c r="BJ42" s="13" t="str">
        <f t="shared" si="62"/>
        <v/>
      </c>
      <c r="BK42" s="13" t="str">
        <f t="shared" si="63"/>
        <v/>
      </c>
      <c r="BL42" s="13" t="str">
        <f t="shared" si="64"/>
        <v/>
      </c>
      <c r="BM42" s="13" t="str">
        <f t="shared" si="65"/>
        <v/>
      </c>
      <c r="BN42" s="13" t="str">
        <f t="shared" si="66"/>
        <v/>
      </c>
      <c r="BO42" s="45" t="str">
        <f t="shared" si="67"/>
        <v>N/A</v>
      </c>
      <c r="BP42" s="45" t="str">
        <f t="shared" si="68"/>
        <v>N/A</v>
      </c>
      <c r="BQ42" s="42" t="str">
        <f t="shared" si="24"/>
        <v>hsa-miR-299-5p</v>
      </c>
      <c r="BR42" s="43" t="s">
        <v>483</v>
      </c>
      <c r="BS42" s="46" t="str">
        <f t="shared" si="25"/>
        <v/>
      </c>
      <c r="BT42" s="46" t="str">
        <f t="shared" si="26"/>
        <v/>
      </c>
      <c r="BU42" s="46" t="str">
        <f t="shared" si="27"/>
        <v/>
      </c>
      <c r="BV42" s="46" t="str">
        <f t="shared" si="28"/>
        <v/>
      </c>
      <c r="BW42" s="46" t="str">
        <f t="shared" si="29"/>
        <v/>
      </c>
      <c r="BX42" s="46" t="str">
        <f t="shared" si="30"/>
        <v/>
      </c>
      <c r="BY42" s="46" t="str">
        <f t="shared" si="31"/>
        <v/>
      </c>
      <c r="BZ42" s="46" t="str">
        <f t="shared" si="32"/>
        <v/>
      </c>
      <c r="CA42" s="46" t="str">
        <f t="shared" si="33"/>
        <v/>
      </c>
      <c r="CB42" s="46" t="str">
        <f t="shared" si="34"/>
        <v/>
      </c>
      <c r="CC42" s="46" t="str">
        <f t="shared" si="35"/>
        <v/>
      </c>
      <c r="CD42" s="46" t="str">
        <f t="shared" si="36"/>
        <v/>
      </c>
      <c r="CE42" s="46" t="str">
        <f t="shared" si="37"/>
        <v/>
      </c>
      <c r="CF42" s="46" t="str">
        <f t="shared" si="38"/>
        <v/>
      </c>
      <c r="CG42" s="46" t="str">
        <f t="shared" si="39"/>
        <v/>
      </c>
      <c r="CH42" s="46" t="str">
        <f t="shared" si="40"/>
        <v/>
      </c>
      <c r="CI42" s="46" t="str">
        <f t="shared" si="41"/>
        <v/>
      </c>
      <c r="CJ42" s="46" t="str">
        <f t="shared" si="42"/>
        <v/>
      </c>
      <c r="CK42" s="46" t="str">
        <f t="shared" si="43"/>
        <v/>
      </c>
      <c r="CL42" s="46" t="str">
        <f t="shared" si="44"/>
        <v/>
      </c>
    </row>
    <row r="43" spans="1:90">
      <c r="A43" s="12" t="str">
        <f>'Gene Table'!D42</f>
        <v>hsa-miR-155-5p</v>
      </c>
      <c r="B43" s="12" t="s">
        <v>163</v>
      </c>
      <c r="C43" s="13" t="str">
        <f>IF('Test Sample Data'!C42="","",IF(SUM('Test Sample Data'!C$3:C$98)&gt;10,IF(AND(ISNUMBER('Test Sample Data'!C42),'Test Sample Data'!C42&lt;35,'Test Sample Data'!C42&gt;0),'Test Sample Data'!C42,35),""))</f>
        <v/>
      </c>
      <c r="D43" s="13" t="str">
        <f>IF('Test Sample Data'!D42="","",IF(SUM('Test Sample Data'!D$3:D$98)&gt;10,IF(AND(ISNUMBER('Test Sample Data'!D42),'Test Sample Data'!D42&lt;35,'Test Sample Data'!D42&gt;0),'Test Sample Data'!D42,35),""))</f>
        <v/>
      </c>
      <c r="E43" s="13" t="str">
        <f>IF('Test Sample Data'!E42="","",IF(SUM('Test Sample Data'!E$3:E$98)&gt;10,IF(AND(ISNUMBER('Test Sample Data'!E42),'Test Sample Data'!E42&lt;35,'Test Sample Data'!E42&gt;0),'Test Sample Data'!E42,35),""))</f>
        <v/>
      </c>
      <c r="F43" s="13" t="str">
        <f>IF('Test Sample Data'!F42="","",IF(SUM('Test Sample Data'!F$3:F$98)&gt;10,IF(AND(ISNUMBER('Test Sample Data'!F42),'Test Sample Data'!F42&lt;35,'Test Sample Data'!F42&gt;0),'Test Sample Data'!F42,35),""))</f>
        <v/>
      </c>
      <c r="G43" s="13" t="str">
        <f>IF('Test Sample Data'!G42="","",IF(SUM('Test Sample Data'!G$3:G$98)&gt;10,IF(AND(ISNUMBER('Test Sample Data'!G42),'Test Sample Data'!G42&lt;35,'Test Sample Data'!G42&gt;0),'Test Sample Data'!G42,35),""))</f>
        <v/>
      </c>
      <c r="H43" s="13" t="str">
        <f>IF('Test Sample Data'!H42="","",IF(SUM('Test Sample Data'!H$3:H$98)&gt;10,IF(AND(ISNUMBER('Test Sample Data'!H42),'Test Sample Data'!H42&lt;35,'Test Sample Data'!H42&gt;0),'Test Sample Data'!H42,35),""))</f>
        <v/>
      </c>
      <c r="I43" s="13" t="str">
        <f>IF('Test Sample Data'!I42="","",IF(SUM('Test Sample Data'!I$3:I$98)&gt;10,IF(AND(ISNUMBER('Test Sample Data'!I42),'Test Sample Data'!I42&lt;35,'Test Sample Data'!I42&gt;0),'Test Sample Data'!I42,35),""))</f>
        <v/>
      </c>
      <c r="J43" s="13" t="str">
        <f>IF('Test Sample Data'!J42="","",IF(SUM('Test Sample Data'!J$3:J$98)&gt;10,IF(AND(ISNUMBER('Test Sample Data'!J42),'Test Sample Data'!J42&lt;35,'Test Sample Data'!J42&gt;0),'Test Sample Data'!J42,35),""))</f>
        <v/>
      </c>
      <c r="K43" s="13" t="str">
        <f>IF('Test Sample Data'!K42="","",IF(SUM('Test Sample Data'!K$3:K$98)&gt;10,IF(AND(ISNUMBER('Test Sample Data'!K42),'Test Sample Data'!K42&lt;35,'Test Sample Data'!K42&gt;0),'Test Sample Data'!K42,35),""))</f>
        <v/>
      </c>
      <c r="L43" s="13" t="str">
        <f>IF('Test Sample Data'!L42="","",IF(SUM('Test Sample Data'!L$3:L$98)&gt;10,IF(AND(ISNUMBER('Test Sample Data'!L42),'Test Sample Data'!L42&lt;35,'Test Sample Data'!L42&gt;0),'Test Sample Data'!L42,35),""))</f>
        <v/>
      </c>
      <c r="M43" s="13" t="str">
        <f>'Gene Table'!D42</f>
        <v>hsa-miR-155-5p</v>
      </c>
      <c r="N43" s="13" t="s">
        <v>163</v>
      </c>
      <c r="O43" s="13" t="str">
        <f>IF('Control Sample Data'!C42="","",IF(SUM('Control Sample Data'!C$3:C$98)&gt;10,IF(AND(ISNUMBER('Control Sample Data'!C42),'Control Sample Data'!C42&lt;35,'Control Sample Data'!C42&gt;0),'Control Sample Data'!C42,35),""))</f>
        <v/>
      </c>
      <c r="P43" s="13" t="str">
        <f>IF('Control Sample Data'!D42="","",IF(SUM('Control Sample Data'!D$3:D$98)&gt;10,IF(AND(ISNUMBER('Control Sample Data'!D42),'Control Sample Data'!D42&lt;35,'Control Sample Data'!D42&gt;0),'Control Sample Data'!D42,35),""))</f>
        <v/>
      </c>
      <c r="Q43" s="13" t="str">
        <f>IF('Control Sample Data'!E42="","",IF(SUM('Control Sample Data'!E$3:E$98)&gt;10,IF(AND(ISNUMBER('Control Sample Data'!E42),'Control Sample Data'!E42&lt;35,'Control Sample Data'!E42&gt;0),'Control Sample Data'!E42,35),""))</f>
        <v/>
      </c>
      <c r="R43" s="13" t="str">
        <f>IF('Control Sample Data'!F42="","",IF(SUM('Control Sample Data'!F$3:F$98)&gt;10,IF(AND(ISNUMBER('Control Sample Data'!F42),'Control Sample Data'!F42&lt;35,'Control Sample Data'!F42&gt;0),'Control Sample Data'!F42,35),""))</f>
        <v/>
      </c>
      <c r="S43" s="13" t="str">
        <f>IF('Control Sample Data'!G42="","",IF(SUM('Control Sample Data'!G$3:G$98)&gt;10,IF(AND(ISNUMBER('Control Sample Data'!G42),'Control Sample Data'!G42&lt;35,'Control Sample Data'!G42&gt;0),'Control Sample Data'!G42,35),""))</f>
        <v/>
      </c>
      <c r="T43" s="13" t="str">
        <f>IF('Control Sample Data'!H42="","",IF(SUM('Control Sample Data'!H$3:H$98)&gt;10,IF(AND(ISNUMBER('Control Sample Data'!H42),'Control Sample Data'!H42&lt;35,'Control Sample Data'!H42&gt;0),'Control Sample Data'!H42,35),""))</f>
        <v/>
      </c>
      <c r="U43" s="13" t="str">
        <f>IF('Control Sample Data'!I42="","",IF(SUM('Control Sample Data'!I$3:I$98)&gt;10,IF(AND(ISNUMBER('Control Sample Data'!I42),'Control Sample Data'!I42&lt;35,'Control Sample Data'!I42&gt;0),'Control Sample Data'!I42,35),""))</f>
        <v/>
      </c>
      <c r="V43" s="13" t="str">
        <f>IF('Control Sample Data'!J42="","",IF(SUM('Control Sample Data'!J$3:J$98)&gt;10,IF(AND(ISNUMBER('Control Sample Data'!J42),'Control Sample Data'!J42&lt;35,'Control Sample Data'!J42&gt;0),'Control Sample Data'!J42,35),""))</f>
        <v/>
      </c>
      <c r="W43" s="13" t="str">
        <f>IF('Control Sample Data'!K42="","",IF(SUM('Control Sample Data'!K$3:K$98)&gt;10,IF(AND(ISNUMBER('Control Sample Data'!K42),'Control Sample Data'!K42&lt;35,'Control Sample Data'!K42&gt;0),'Control Sample Data'!K42,35),""))</f>
        <v/>
      </c>
      <c r="X43" s="13" t="str">
        <f>IF('Control Sample Data'!L42="","",IF(SUM('Control Sample Data'!L$3:L$98)&gt;10,IF(AND(ISNUMBER('Control Sample Data'!L42),'Control Sample Data'!L42&lt;35,'Control Sample Data'!L42&gt;0),'Control Sample Data'!L42,35),""))</f>
        <v/>
      </c>
      <c r="AS43" s="12" t="str">
        <f t="shared" si="20"/>
        <v>hsa-miR-155-5p</v>
      </c>
      <c r="AT43" s="43" t="s">
        <v>163</v>
      </c>
      <c r="AU43" s="13" t="str">
        <f t="shared" si="47"/>
        <v/>
      </c>
      <c r="AV43" s="13" t="str">
        <f t="shared" si="48"/>
        <v/>
      </c>
      <c r="AW43" s="13" t="str">
        <f t="shared" si="49"/>
        <v/>
      </c>
      <c r="AX43" s="13" t="str">
        <f t="shared" si="50"/>
        <v/>
      </c>
      <c r="AY43" s="13" t="str">
        <f t="shared" si="51"/>
        <v/>
      </c>
      <c r="AZ43" s="13" t="str">
        <f t="shared" si="52"/>
        <v/>
      </c>
      <c r="BA43" s="13" t="str">
        <f t="shared" si="53"/>
        <v/>
      </c>
      <c r="BB43" s="13" t="str">
        <f t="shared" si="54"/>
        <v/>
      </c>
      <c r="BC43" s="13" t="str">
        <f t="shared" si="55"/>
        <v/>
      </c>
      <c r="BD43" s="13" t="str">
        <f t="shared" si="56"/>
        <v/>
      </c>
      <c r="BE43" s="13" t="str">
        <f t="shared" si="57"/>
        <v/>
      </c>
      <c r="BF43" s="13" t="str">
        <f t="shared" si="58"/>
        <v/>
      </c>
      <c r="BG43" s="13" t="str">
        <f t="shared" si="59"/>
        <v/>
      </c>
      <c r="BH43" s="13" t="str">
        <f t="shared" si="60"/>
        <v/>
      </c>
      <c r="BI43" s="13" t="str">
        <f t="shared" si="61"/>
        <v/>
      </c>
      <c r="BJ43" s="13" t="str">
        <f t="shared" si="62"/>
        <v/>
      </c>
      <c r="BK43" s="13" t="str">
        <f t="shared" si="63"/>
        <v/>
      </c>
      <c r="BL43" s="13" t="str">
        <f t="shared" si="64"/>
        <v/>
      </c>
      <c r="BM43" s="13" t="str">
        <f t="shared" si="65"/>
        <v/>
      </c>
      <c r="BN43" s="13" t="str">
        <f t="shared" si="66"/>
        <v/>
      </c>
      <c r="BO43" s="45" t="str">
        <f t="shared" si="67"/>
        <v>N/A</v>
      </c>
      <c r="BP43" s="45" t="str">
        <f t="shared" si="68"/>
        <v>N/A</v>
      </c>
      <c r="BQ43" s="42" t="str">
        <f t="shared" si="24"/>
        <v>hsa-miR-155-5p</v>
      </c>
      <c r="BR43" s="43" t="s">
        <v>484</v>
      </c>
      <c r="BS43" s="46" t="str">
        <f t="shared" si="25"/>
        <v/>
      </c>
      <c r="BT43" s="46" t="str">
        <f t="shared" si="26"/>
        <v/>
      </c>
      <c r="BU43" s="46" t="str">
        <f t="shared" si="27"/>
        <v/>
      </c>
      <c r="BV43" s="46" t="str">
        <f t="shared" si="28"/>
        <v/>
      </c>
      <c r="BW43" s="46" t="str">
        <f t="shared" si="29"/>
        <v/>
      </c>
      <c r="BX43" s="46" t="str">
        <f t="shared" si="30"/>
        <v/>
      </c>
      <c r="BY43" s="46" t="str">
        <f t="shared" si="31"/>
        <v/>
      </c>
      <c r="BZ43" s="46" t="str">
        <f t="shared" si="32"/>
        <v/>
      </c>
      <c r="CA43" s="46" t="str">
        <f t="shared" si="33"/>
        <v/>
      </c>
      <c r="CB43" s="46" t="str">
        <f t="shared" si="34"/>
        <v/>
      </c>
      <c r="CC43" s="46" t="str">
        <f t="shared" si="35"/>
        <v/>
      </c>
      <c r="CD43" s="46" t="str">
        <f t="shared" si="36"/>
        <v/>
      </c>
      <c r="CE43" s="46" t="str">
        <f t="shared" si="37"/>
        <v/>
      </c>
      <c r="CF43" s="46" t="str">
        <f t="shared" si="38"/>
        <v/>
      </c>
      <c r="CG43" s="46" t="str">
        <f t="shared" si="39"/>
        <v/>
      </c>
      <c r="CH43" s="46" t="str">
        <f t="shared" si="40"/>
        <v/>
      </c>
      <c r="CI43" s="46" t="str">
        <f t="shared" si="41"/>
        <v/>
      </c>
      <c r="CJ43" s="46" t="str">
        <f t="shared" si="42"/>
        <v/>
      </c>
      <c r="CK43" s="46" t="str">
        <f t="shared" si="43"/>
        <v/>
      </c>
      <c r="CL43" s="46" t="str">
        <f t="shared" si="44"/>
        <v/>
      </c>
    </row>
    <row r="44" spans="1:90">
      <c r="A44" s="12" t="str">
        <f>'Gene Table'!D43</f>
        <v>hsa-miR-608</v>
      </c>
      <c r="B44" s="12" t="s">
        <v>167</v>
      </c>
      <c r="C44" s="13" t="str">
        <f>IF('Test Sample Data'!C43="","",IF(SUM('Test Sample Data'!C$3:C$98)&gt;10,IF(AND(ISNUMBER('Test Sample Data'!C43),'Test Sample Data'!C43&lt;35,'Test Sample Data'!C43&gt;0),'Test Sample Data'!C43,35),""))</f>
        <v/>
      </c>
      <c r="D44" s="13" t="str">
        <f>IF('Test Sample Data'!D43="","",IF(SUM('Test Sample Data'!D$3:D$98)&gt;10,IF(AND(ISNUMBER('Test Sample Data'!D43),'Test Sample Data'!D43&lt;35,'Test Sample Data'!D43&gt;0),'Test Sample Data'!D43,35),""))</f>
        <v/>
      </c>
      <c r="E44" s="13" t="str">
        <f>IF('Test Sample Data'!E43="","",IF(SUM('Test Sample Data'!E$3:E$98)&gt;10,IF(AND(ISNUMBER('Test Sample Data'!E43),'Test Sample Data'!E43&lt;35,'Test Sample Data'!E43&gt;0),'Test Sample Data'!E43,35),""))</f>
        <v/>
      </c>
      <c r="F44" s="13" t="str">
        <f>IF('Test Sample Data'!F43="","",IF(SUM('Test Sample Data'!F$3:F$98)&gt;10,IF(AND(ISNUMBER('Test Sample Data'!F43),'Test Sample Data'!F43&lt;35,'Test Sample Data'!F43&gt;0),'Test Sample Data'!F43,35),""))</f>
        <v/>
      </c>
      <c r="G44" s="13" t="str">
        <f>IF('Test Sample Data'!G43="","",IF(SUM('Test Sample Data'!G$3:G$98)&gt;10,IF(AND(ISNUMBER('Test Sample Data'!G43),'Test Sample Data'!G43&lt;35,'Test Sample Data'!G43&gt;0),'Test Sample Data'!G43,35),""))</f>
        <v/>
      </c>
      <c r="H44" s="13" t="str">
        <f>IF('Test Sample Data'!H43="","",IF(SUM('Test Sample Data'!H$3:H$98)&gt;10,IF(AND(ISNUMBER('Test Sample Data'!H43),'Test Sample Data'!H43&lt;35,'Test Sample Data'!H43&gt;0),'Test Sample Data'!H43,35),""))</f>
        <v/>
      </c>
      <c r="I44" s="13" t="str">
        <f>IF('Test Sample Data'!I43="","",IF(SUM('Test Sample Data'!I$3:I$98)&gt;10,IF(AND(ISNUMBER('Test Sample Data'!I43),'Test Sample Data'!I43&lt;35,'Test Sample Data'!I43&gt;0),'Test Sample Data'!I43,35),""))</f>
        <v/>
      </c>
      <c r="J44" s="13" t="str">
        <f>IF('Test Sample Data'!J43="","",IF(SUM('Test Sample Data'!J$3:J$98)&gt;10,IF(AND(ISNUMBER('Test Sample Data'!J43),'Test Sample Data'!J43&lt;35,'Test Sample Data'!J43&gt;0),'Test Sample Data'!J43,35),""))</f>
        <v/>
      </c>
      <c r="K44" s="13" t="str">
        <f>IF('Test Sample Data'!K43="","",IF(SUM('Test Sample Data'!K$3:K$98)&gt;10,IF(AND(ISNUMBER('Test Sample Data'!K43),'Test Sample Data'!K43&lt;35,'Test Sample Data'!K43&gt;0),'Test Sample Data'!K43,35),""))</f>
        <v/>
      </c>
      <c r="L44" s="13" t="str">
        <f>IF('Test Sample Data'!L43="","",IF(SUM('Test Sample Data'!L$3:L$98)&gt;10,IF(AND(ISNUMBER('Test Sample Data'!L43),'Test Sample Data'!L43&lt;35,'Test Sample Data'!L43&gt;0),'Test Sample Data'!L43,35),""))</f>
        <v/>
      </c>
      <c r="M44" s="13" t="str">
        <f>'Gene Table'!D43</f>
        <v>hsa-miR-608</v>
      </c>
      <c r="N44" s="13" t="s">
        <v>167</v>
      </c>
      <c r="O44" s="13" t="str">
        <f>IF('Control Sample Data'!C43="","",IF(SUM('Control Sample Data'!C$3:C$98)&gt;10,IF(AND(ISNUMBER('Control Sample Data'!C43),'Control Sample Data'!C43&lt;35,'Control Sample Data'!C43&gt;0),'Control Sample Data'!C43,35),""))</f>
        <v/>
      </c>
      <c r="P44" s="13" t="str">
        <f>IF('Control Sample Data'!D43="","",IF(SUM('Control Sample Data'!D$3:D$98)&gt;10,IF(AND(ISNUMBER('Control Sample Data'!D43),'Control Sample Data'!D43&lt;35,'Control Sample Data'!D43&gt;0),'Control Sample Data'!D43,35),""))</f>
        <v/>
      </c>
      <c r="Q44" s="13" t="str">
        <f>IF('Control Sample Data'!E43="","",IF(SUM('Control Sample Data'!E$3:E$98)&gt;10,IF(AND(ISNUMBER('Control Sample Data'!E43),'Control Sample Data'!E43&lt;35,'Control Sample Data'!E43&gt;0),'Control Sample Data'!E43,35),""))</f>
        <v/>
      </c>
      <c r="R44" s="13" t="str">
        <f>IF('Control Sample Data'!F43="","",IF(SUM('Control Sample Data'!F$3:F$98)&gt;10,IF(AND(ISNUMBER('Control Sample Data'!F43),'Control Sample Data'!F43&lt;35,'Control Sample Data'!F43&gt;0),'Control Sample Data'!F43,35),""))</f>
        <v/>
      </c>
      <c r="S44" s="13" t="str">
        <f>IF('Control Sample Data'!G43="","",IF(SUM('Control Sample Data'!G$3:G$98)&gt;10,IF(AND(ISNUMBER('Control Sample Data'!G43),'Control Sample Data'!G43&lt;35,'Control Sample Data'!G43&gt;0),'Control Sample Data'!G43,35),""))</f>
        <v/>
      </c>
      <c r="T44" s="13" t="str">
        <f>IF('Control Sample Data'!H43="","",IF(SUM('Control Sample Data'!H$3:H$98)&gt;10,IF(AND(ISNUMBER('Control Sample Data'!H43),'Control Sample Data'!H43&lt;35,'Control Sample Data'!H43&gt;0),'Control Sample Data'!H43,35),""))</f>
        <v/>
      </c>
      <c r="U44" s="13" t="str">
        <f>IF('Control Sample Data'!I43="","",IF(SUM('Control Sample Data'!I$3:I$98)&gt;10,IF(AND(ISNUMBER('Control Sample Data'!I43),'Control Sample Data'!I43&lt;35,'Control Sample Data'!I43&gt;0),'Control Sample Data'!I43,35),""))</f>
        <v/>
      </c>
      <c r="V44" s="13" t="str">
        <f>IF('Control Sample Data'!J43="","",IF(SUM('Control Sample Data'!J$3:J$98)&gt;10,IF(AND(ISNUMBER('Control Sample Data'!J43),'Control Sample Data'!J43&lt;35,'Control Sample Data'!J43&gt;0),'Control Sample Data'!J43,35),""))</f>
        <v/>
      </c>
      <c r="W44" s="13" t="str">
        <f>IF('Control Sample Data'!K43="","",IF(SUM('Control Sample Data'!K$3:K$98)&gt;10,IF(AND(ISNUMBER('Control Sample Data'!K43),'Control Sample Data'!K43&lt;35,'Control Sample Data'!K43&gt;0),'Control Sample Data'!K43,35),""))</f>
        <v/>
      </c>
      <c r="X44" s="13" t="str">
        <f>IF('Control Sample Data'!L43="","",IF(SUM('Control Sample Data'!L$3:L$98)&gt;10,IF(AND(ISNUMBER('Control Sample Data'!L43),'Control Sample Data'!L43&lt;35,'Control Sample Data'!L43&gt;0),'Control Sample Data'!L43,35),""))</f>
        <v/>
      </c>
      <c r="AS44" s="12" t="str">
        <f t="shared" si="20"/>
        <v>hsa-miR-608</v>
      </c>
      <c r="AT44" s="43" t="s">
        <v>167</v>
      </c>
      <c r="AU44" s="13" t="str">
        <f t="shared" si="47"/>
        <v/>
      </c>
      <c r="AV44" s="13" t="str">
        <f t="shared" si="48"/>
        <v/>
      </c>
      <c r="AW44" s="13" t="str">
        <f t="shared" si="49"/>
        <v/>
      </c>
      <c r="AX44" s="13" t="str">
        <f t="shared" si="50"/>
        <v/>
      </c>
      <c r="AY44" s="13" t="str">
        <f t="shared" si="51"/>
        <v/>
      </c>
      <c r="AZ44" s="13" t="str">
        <f t="shared" si="52"/>
        <v/>
      </c>
      <c r="BA44" s="13" t="str">
        <f t="shared" si="53"/>
        <v/>
      </c>
      <c r="BB44" s="13" t="str">
        <f t="shared" si="54"/>
        <v/>
      </c>
      <c r="BC44" s="13" t="str">
        <f t="shared" si="55"/>
        <v/>
      </c>
      <c r="BD44" s="13" t="str">
        <f t="shared" si="56"/>
        <v/>
      </c>
      <c r="BE44" s="13" t="str">
        <f t="shared" si="57"/>
        <v/>
      </c>
      <c r="BF44" s="13" t="str">
        <f t="shared" si="58"/>
        <v/>
      </c>
      <c r="BG44" s="13" t="str">
        <f t="shared" si="59"/>
        <v/>
      </c>
      <c r="BH44" s="13" t="str">
        <f t="shared" si="60"/>
        <v/>
      </c>
      <c r="BI44" s="13" t="str">
        <f t="shared" si="61"/>
        <v/>
      </c>
      <c r="BJ44" s="13" t="str">
        <f t="shared" si="62"/>
        <v/>
      </c>
      <c r="BK44" s="13" t="str">
        <f t="shared" si="63"/>
        <v/>
      </c>
      <c r="BL44" s="13" t="str">
        <f t="shared" si="64"/>
        <v/>
      </c>
      <c r="BM44" s="13" t="str">
        <f t="shared" si="65"/>
        <v/>
      </c>
      <c r="BN44" s="13" t="str">
        <f t="shared" si="66"/>
        <v/>
      </c>
      <c r="BO44" s="45" t="str">
        <f t="shared" si="67"/>
        <v>N/A</v>
      </c>
      <c r="BP44" s="45" t="str">
        <f t="shared" si="68"/>
        <v>N/A</v>
      </c>
      <c r="BQ44" s="42" t="str">
        <f t="shared" si="24"/>
        <v>hsa-miR-608</v>
      </c>
      <c r="BR44" s="43" t="s">
        <v>485</v>
      </c>
      <c r="BS44" s="46" t="str">
        <f t="shared" si="25"/>
        <v/>
      </c>
      <c r="BT44" s="46" t="str">
        <f t="shared" si="26"/>
        <v/>
      </c>
      <c r="BU44" s="46" t="str">
        <f t="shared" si="27"/>
        <v/>
      </c>
      <c r="BV44" s="46" t="str">
        <f t="shared" si="28"/>
        <v/>
      </c>
      <c r="BW44" s="46" t="str">
        <f t="shared" si="29"/>
        <v/>
      </c>
      <c r="BX44" s="46" t="str">
        <f t="shared" si="30"/>
        <v/>
      </c>
      <c r="BY44" s="46" t="str">
        <f t="shared" si="31"/>
        <v/>
      </c>
      <c r="BZ44" s="46" t="str">
        <f t="shared" si="32"/>
        <v/>
      </c>
      <c r="CA44" s="46" t="str">
        <f t="shared" si="33"/>
        <v/>
      </c>
      <c r="CB44" s="46" t="str">
        <f t="shared" si="34"/>
        <v/>
      </c>
      <c r="CC44" s="46" t="str">
        <f t="shared" si="35"/>
        <v/>
      </c>
      <c r="CD44" s="46" t="str">
        <f t="shared" si="36"/>
        <v/>
      </c>
      <c r="CE44" s="46" t="str">
        <f t="shared" si="37"/>
        <v/>
      </c>
      <c r="CF44" s="46" t="str">
        <f t="shared" si="38"/>
        <v/>
      </c>
      <c r="CG44" s="46" t="str">
        <f t="shared" si="39"/>
        <v/>
      </c>
      <c r="CH44" s="46" t="str">
        <f t="shared" si="40"/>
        <v/>
      </c>
      <c r="CI44" s="46" t="str">
        <f t="shared" si="41"/>
        <v/>
      </c>
      <c r="CJ44" s="46" t="str">
        <f t="shared" si="42"/>
        <v/>
      </c>
      <c r="CK44" s="46" t="str">
        <f t="shared" si="43"/>
        <v/>
      </c>
      <c r="CL44" s="46" t="str">
        <f t="shared" si="44"/>
        <v/>
      </c>
    </row>
    <row r="45" spans="1:90">
      <c r="A45" s="12" t="str">
        <f>'Gene Table'!D44</f>
        <v>hsa-miR-362-5p</v>
      </c>
      <c r="B45" s="12" t="s">
        <v>171</v>
      </c>
      <c r="C45" s="13" t="str">
        <f>IF('Test Sample Data'!C44="","",IF(SUM('Test Sample Data'!C$3:C$98)&gt;10,IF(AND(ISNUMBER('Test Sample Data'!C44),'Test Sample Data'!C44&lt;35,'Test Sample Data'!C44&gt;0),'Test Sample Data'!C44,35),""))</f>
        <v/>
      </c>
      <c r="D45" s="13" t="str">
        <f>IF('Test Sample Data'!D44="","",IF(SUM('Test Sample Data'!D$3:D$98)&gt;10,IF(AND(ISNUMBER('Test Sample Data'!D44),'Test Sample Data'!D44&lt;35,'Test Sample Data'!D44&gt;0),'Test Sample Data'!D44,35),""))</f>
        <v/>
      </c>
      <c r="E45" s="13" t="str">
        <f>IF('Test Sample Data'!E44="","",IF(SUM('Test Sample Data'!E$3:E$98)&gt;10,IF(AND(ISNUMBER('Test Sample Data'!E44),'Test Sample Data'!E44&lt;35,'Test Sample Data'!E44&gt;0),'Test Sample Data'!E44,35),""))</f>
        <v/>
      </c>
      <c r="F45" s="13" t="str">
        <f>IF('Test Sample Data'!F44="","",IF(SUM('Test Sample Data'!F$3:F$98)&gt;10,IF(AND(ISNUMBER('Test Sample Data'!F44),'Test Sample Data'!F44&lt;35,'Test Sample Data'!F44&gt;0),'Test Sample Data'!F44,35),""))</f>
        <v/>
      </c>
      <c r="G45" s="13" t="str">
        <f>IF('Test Sample Data'!G44="","",IF(SUM('Test Sample Data'!G$3:G$98)&gt;10,IF(AND(ISNUMBER('Test Sample Data'!G44),'Test Sample Data'!G44&lt;35,'Test Sample Data'!G44&gt;0),'Test Sample Data'!G44,35),""))</f>
        <v/>
      </c>
      <c r="H45" s="13" t="str">
        <f>IF('Test Sample Data'!H44="","",IF(SUM('Test Sample Data'!H$3:H$98)&gt;10,IF(AND(ISNUMBER('Test Sample Data'!H44),'Test Sample Data'!H44&lt;35,'Test Sample Data'!H44&gt;0),'Test Sample Data'!H44,35),""))</f>
        <v/>
      </c>
      <c r="I45" s="13" t="str">
        <f>IF('Test Sample Data'!I44="","",IF(SUM('Test Sample Data'!I$3:I$98)&gt;10,IF(AND(ISNUMBER('Test Sample Data'!I44),'Test Sample Data'!I44&lt;35,'Test Sample Data'!I44&gt;0),'Test Sample Data'!I44,35),""))</f>
        <v/>
      </c>
      <c r="J45" s="13" t="str">
        <f>IF('Test Sample Data'!J44="","",IF(SUM('Test Sample Data'!J$3:J$98)&gt;10,IF(AND(ISNUMBER('Test Sample Data'!J44),'Test Sample Data'!J44&lt;35,'Test Sample Data'!J44&gt;0),'Test Sample Data'!J44,35),""))</f>
        <v/>
      </c>
      <c r="K45" s="13" t="str">
        <f>IF('Test Sample Data'!K44="","",IF(SUM('Test Sample Data'!K$3:K$98)&gt;10,IF(AND(ISNUMBER('Test Sample Data'!K44),'Test Sample Data'!K44&lt;35,'Test Sample Data'!K44&gt;0),'Test Sample Data'!K44,35),""))</f>
        <v/>
      </c>
      <c r="L45" s="13" t="str">
        <f>IF('Test Sample Data'!L44="","",IF(SUM('Test Sample Data'!L$3:L$98)&gt;10,IF(AND(ISNUMBER('Test Sample Data'!L44),'Test Sample Data'!L44&lt;35,'Test Sample Data'!L44&gt;0),'Test Sample Data'!L44,35),""))</f>
        <v/>
      </c>
      <c r="M45" s="13" t="str">
        <f>'Gene Table'!D44</f>
        <v>hsa-miR-362-5p</v>
      </c>
      <c r="N45" s="13" t="s">
        <v>171</v>
      </c>
      <c r="O45" s="13" t="str">
        <f>IF('Control Sample Data'!C44="","",IF(SUM('Control Sample Data'!C$3:C$98)&gt;10,IF(AND(ISNUMBER('Control Sample Data'!C44),'Control Sample Data'!C44&lt;35,'Control Sample Data'!C44&gt;0),'Control Sample Data'!C44,35),""))</f>
        <v/>
      </c>
      <c r="P45" s="13" t="str">
        <f>IF('Control Sample Data'!D44="","",IF(SUM('Control Sample Data'!D$3:D$98)&gt;10,IF(AND(ISNUMBER('Control Sample Data'!D44),'Control Sample Data'!D44&lt;35,'Control Sample Data'!D44&gt;0),'Control Sample Data'!D44,35),""))</f>
        <v/>
      </c>
      <c r="Q45" s="13" t="str">
        <f>IF('Control Sample Data'!E44="","",IF(SUM('Control Sample Data'!E$3:E$98)&gt;10,IF(AND(ISNUMBER('Control Sample Data'!E44),'Control Sample Data'!E44&lt;35,'Control Sample Data'!E44&gt;0),'Control Sample Data'!E44,35),""))</f>
        <v/>
      </c>
      <c r="R45" s="13" t="str">
        <f>IF('Control Sample Data'!F44="","",IF(SUM('Control Sample Data'!F$3:F$98)&gt;10,IF(AND(ISNUMBER('Control Sample Data'!F44),'Control Sample Data'!F44&lt;35,'Control Sample Data'!F44&gt;0),'Control Sample Data'!F44,35),""))</f>
        <v/>
      </c>
      <c r="S45" s="13" t="str">
        <f>IF('Control Sample Data'!G44="","",IF(SUM('Control Sample Data'!G$3:G$98)&gt;10,IF(AND(ISNUMBER('Control Sample Data'!G44),'Control Sample Data'!G44&lt;35,'Control Sample Data'!G44&gt;0),'Control Sample Data'!G44,35),""))</f>
        <v/>
      </c>
      <c r="T45" s="13" t="str">
        <f>IF('Control Sample Data'!H44="","",IF(SUM('Control Sample Data'!H$3:H$98)&gt;10,IF(AND(ISNUMBER('Control Sample Data'!H44),'Control Sample Data'!H44&lt;35,'Control Sample Data'!H44&gt;0),'Control Sample Data'!H44,35),""))</f>
        <v/>
      </c>
      <c r="U45" s="13" t="str">
        <f>IF('Control Sample Data'!I44="","",IF(SUM('Control Sample Data'!I$3:I$98)&gt;10,IF(AND(ISNUMBER('Control Sample Data'!I44),'Control Sample Data'!I44&lt;35,'Control Sample Data'!I44&gt;0),'Control Sample Data'!I44,35),""))</f>
        <v/>
      </c>
      <c r="V45" s="13" t="str">
        <f>IF('Control Sample Data'!J44="","",IF(SUM('Control Sample Data'!J$3:J$98)&gt;10,IF(AND(ISNUMBER('Control Sample Data'!J44),'Control Sample Data'!J44&lt;35,'Control Sample Data'!J44&gt;0),'Control Sample Data'!J44,35),""))</f>
        <v/>
      </c>
      <c r="W45" s="13" t="str">
        <f>IF('Control Sample Data'!K44="","",IF(SUM('Control Sample Data'!K$3:K$98)&gt;10,IF(AND(ISNUMBER('Control Sample Data'!K44),'Control Sample Data'!K44&lt;35,'Control Sample Data'!K44&gt;0),'Control Sample Data'!K44,35),""))</f>
        <v/>
      </c>
      <c r="X45" s="13" t="str">
        <f>IF('Control Sample Data'!L44="","",IF(SUM('Control Sample Data'!L$3:L$98)&gt;10,IF(AND(ISNUMBER('Control Sample Data'!L44),'Control Sample Data'!L44&lt;35,'Control Sample Data'!L44&gt;0),'Control Sample Data'!L44,35),""))</f>
        <v/>
      </c>
      <c r="AS45" s="12" t="str">
        <f t="shared" si="20"/>
        <v>hsa-miR-362-5p</v>
      </c>
      <c r="AT45" s="43" t="s">
        <v>171</v>
      </c>
      <c r="AU45" s="13" t="str">
        <f t="shared" si="47"/>
        <v/>
      </c>
      <c r="AV45" s="13" t="str">
        <f t="shared" si="48"/>
        <v/>
      </c>
      <c r="AW45" s="13" t="str">
        <f t="shared" si="49"/>
        <v/>
      </c>
      <c r="AX45" s="13" t="str">
        <f t="shared" si="50"/>
        <v/>
      </c>
      <c r="AY45" s="13" t="str">
        <f t="shared" si="51"/>
        <v/>
      </c>
      <c r="AZ45" s="13" t="str">
        <f t="shared" si="52"/>
        <v/>
      </c>
      <c r="BA45" s="13" t="str">
        <f t="shared" si="53"/>
        <v/>
      </c>
      <c r="BB45" s="13" t="str">
        <f t="shared" si="54"/>
        <v/>
      </c>
      <c r="BC45" s="13" t="str">
        <f t="shared" si="55"/>
        <v/>
      </c>
      <c r="BD45" s="13" t="str">
        <f t="shared" si="56"/>
        <v/>
      </c>
      <c r="BE45" s="13" t="str">
        <f t="shared" si="57"/>
        <v/>
      </c>
      <c r="BF45" s="13" t="str">
        <f t="shared" si="58"/>
        <v/>
      </c>
      <c r="BG45" s="13" t="str">
        <f t="shared" si="59"/>
        <v/>
      </c>
      <c r="BH45" s="13" t="str">
        <f t="shared" si="60"/>
        <v/>
      </c>
      <c r="BI45" s="13" t="str">
        <f t="shared" si="61"/>
        <v/>
      </c>
      <c r="BJ45" s="13" t="str">
        <f t="shared" si="62"/>
        <v/>
      </c>
      <c r="BK45" s="13" t="str">
        <f t="shared" si="63"/>
        <v/>
      </c>
      <c r="BL45" s="13" t="str">
        <f t="shared" si="64"/>
        <v/>
      </c>
      <c r="BM45" s="13" t="str">
        <f t="shared" si="65"/>
        <v/>
      </c>
      <c r="BN45" s="13" t="str">
        <f t="shared" si="66"/>
        <v/>
      </c>
      <c r="BO45" s="45" t="str">
        <f t="shared" si="67"/>
        <v>N/A</v>
      </c>
      <c r="BP45" s="45" t="str">
        <f t="shared" si="68"/>
        <v>N/A</v>
      </c>
      <c r="BQ45" s="42" t="str">
        <f t="shared" si="24"/>
        <v>hsa-miR-362-5p</v>
      </c>
      <c r="BR45" s="43" t="s">
        <v>486</v>
      </c>
      <c r="BS45" s="46" t="str">
        <f t="shared" si="25"/>
        <v/>
      </c>
      <c r="BT45" s="46" t="str">
        <f t="shared" si="26"/>
        <v/>
      </c>
      <c r="BU45" s="46" t="str">
        <f t="shared" si="27"/>
        <v/>
      </c>
      <c r="BV45" s="46" t="str">
        <f t="shared" si="28"/>
        <v/>
      </c>
      <c r="BW45" s="46" t="str">
        <f t="shared" si="29"/>
        <v/>
      </c>
      <c r="BX45" s="46" t="str">
        <f t="shared" si="30"/>
        <v/>
      </c>
      <c r="BY45" s="46" t="str">
        <f t="shared" si="31"/>
        <v/>
      </c>
      <c r="BZ45" s="46" t="str">
        <f t="shared" si="32"/>
        <v/>
      </c>
      <c r="CA45" s="46" t="str">
        <f t="shared" si="33"/>
        <v/>
      </c>
      <c r="CB45" s="46" t="str">
        <f t="shared" si="34"/>
        <v/>
      </c>
      <c r="CC45" s="46" t="str">
        <f t="shared" si="35"/>
        <v/>
      </c>
      <c r="CD45" s="46" t="str">
        <f t="shared" si="36"/>
        <v/>
      </c>
      <c r="CE45" s="46" t="str">
        <f t="shared" si="37"/>
        <v/>
      </c>
      <c r="CF45" s="46" t="str">
        <f t="shared" si="38"/>
        <v/>
      </c>
      <c r="CG45" s="46" t="str">
        <f t="shared" si="39"/>
        <v/>
      </c>
      <c r="CH45" s="46" t="str">
        <f t="shared" si="40"/>
        <v/>
      </c>
      <c r="CI45" s="46" t="str">
        <f t="shared" si="41"/>
        <v/>
      </c>
      <c r="CJ45" s="46" t="str">
        <f t="shared" si="42"/>
        <v/>
      </c>
      <c r="CK45" s="46" t="str">
        <f t="shared" si="43"/>
        <v/>
      </c>
      <c r="CL45" s="46" t="str">
        <f t="shared" si="44"/>
        <v/>
      </c>
    </row>
    <row r="46" spans="1:90">
      <c r="A46" s="12" t="str">
        <f>'Gene Table'!D45</f>
        <v>hsa-miR-642a-5p</v>
      </c>
      <c r="B46" s="12" t="s">
        <v>175</v>
      </c>
      <c r="C46" s="13" t="str">
        <f>IF('Test Sample Data'!C45="","",IF(SUM('Test Sample Data'!C$3:C$98)&gt;10,IF(AND(ISNUMBER('Test Sample Data'!C45),'Test Sample Data'!C45&lt;35,'Test Sample Data'!C45&gt;0),'Test Sample Data'!C45,35),""))</f>
        <v/>
      </c>
      <c r="D46" s="13" t="str">
        <f>IF('Test Sample Data'!D45="","",IF(SUM('Test Sample Data'!D$3:D$98)&gt;10,IF(AND(ISNUMBER('Test Sample Data'!D45),'Test Sample Data'!D45&lt;35,'Test Sample Data'!D45&gt;0),'Test Sample Data'!D45,35),""))</f>
        <v/>
      </c>
      <c r="E46" s="13" t="str">
        <f>IF('Test Sample Data'!E45="","",IF(SUM('Test Sample Data'!E$3:E$98)&gt;10,IF(AND(ISNUMBER('Test Sample Data'!E45),'Test Sample Data'!E45&lt;35,'Test Sample Data'!E45&gt;0),'Test Sample Data'!E45,35),""))</f>
        <v/>
      </c>
      <c r="F46" s="13" t="str">
        <f>IF('Test Sample Data'!F45="","",IF(SUM('Test Sample Data'!F$3:F$98)&gt;10,IF(AND(ISNUMBER('Test Sample Data'!F45),'Test Sample Data'!F45&lt;35,'Test Sample Data'!F45&gt;0),'Test Sample Data'!F45,35),""))</f>
        <v/>
      </c>
      <c r="G46" s="13" t="str">
        <f>IF('Test Sample Data'!G45="","",IF(SUM('Test Sample Data'!G$3:G$98)&gt;10,IF(AND(ISNUMBER('Test Sample Data'!G45),'Test Sample Data'!G45&lt;35,'Test Sample Data'!G45&gt;0),'Test Sample Data'!G45,35),""))</f>
        <v/>
      </c>
      <c r="H46" s="13" t="str">
        <f>IF('Test Sample Data'!H45="","",IF(SUM('Test Sample Data'!H$3:H$98)&gt;10,IF(AND(ISNUMBER('Test Sample Data'!H45),'Test Sample Data'!H45&lt;35,'Test Sample Data'!H45&gt;0),'Test Sample Data'!H45,35),""))</f>
        <v/>
      </c>
      <c r="I46" s="13" t="str">
        <f>IF('Test Sample Data'!I45="","",IF(SUM('Test Sample Data'!I$3:I$98)&gt;10,IF(AND(ISNUMBER('Test Sample Data'!I45),'Test Sample Data'!I45&lt;35,'Test Sample Data'!I45&gt;0),'Test Sample Data'!I45,35),""))</f>
        <v/>
      </c>
      <c r="J46" s="13" t="str">
        <f>IF('Test Sample Data'!J45="","",IF(SUM('Test Sample Data'!J$3:J$98)&gt;10,IF(AND(ISNUMBER('Test Sample Data'!J45),'Test Sample Data'!J45&lt;35,'Test Sample Data'!J45&gt;0),'Test Sample Data'!J45,35),""))</f>
        <v/>
      </c>
      <c r="K46" s="13" t="str">
        <f>IF('Test Sample Data'!K45="","",IF(SUM('Test Sample Data'!K$3:K$98)&gt;10,IF(AND(ISNUMBER('Test Sample Data'!K45),'Test Sample Data'!K45&lt;35,'Test Sample Data'!K45&gt;0),'Test Sample Data'!K45,35),""))</f>
        <v/>
      </c>
      <c r="L46" s="13" t="str">
        <f>IF('Test Sample Data'!L45="","",IF(SUM('Test Sample Data'!L$3:L$98)&gt;10,IF(AND(ISNUMBER('Test Sample Data'!L45),'Test Sample Data'!L45&lt;35,'Test Sample Data'!L45&gt;0),'Test Sample Data'!L45,35),""))</f>
        <v/>
      </c>
      <c r="M46" s="13" t="str">
        <f>'Gene Table'!D45</f>
        <v>hsa-miR-642a-5p</v>
      </c>
      <c r="N46" s="13" t="s">
        <v>175</v>
      </c>
      <c r="O46" s="13" t="str">
        <f>IF('Control Sample Data'!C45="","",IF(SUM('Control Sample Data'!C$3:C$98)&gt;10,IF(AND(ISNUMBER('Control Sample Data'!C45),'Control Sample Data'!C45&lt;35,'Control Sample Data'!C45&gt;0),'Control Sample Data'!C45,35),""))</f>
        <v/>
      </c>
      <c r="P46" s="13" t="str">
        <f>IF('Control Sample Data'!D45="","",IF(SUM('Control Sample Data'!D$3:D$98)&gt;10,IF(AND(ISNUMBER('Control Sample Data'!D45),'Control Sample Data'!D45&lt;35,'Control Sample Data'!D45&gt;0),'Control Sample Data'!D45,35),""))</f>
        <v/>
      </c>
      <c r="Q46" s="13" t="str">
        <f>IF('Control Sample Data'!E45="","",IF(SUM('Control Sample Data'!E$3:E$98)&gt;10,IF(AND(ISNUMBER('Control Sample Data'!E45),'Control Sample Data'!E45&lt;35,'Control Sample Data'!E45&gt;0),'Control Sample Data'!E45,35),""))</f>
        <v/>
      </c>
      <c r="R46" s="13" t="str">
        <f>IF('Control Sample Data'!F45="","",IF(SUM('Control Sample Data'!F$3:F$98)&gt;10,IF(AND(ISNUMBER('Control Sample Data'!F45),'Control Sample Data'!F45&lt;35,'Control Sample Data'!F45&gt;0),'Control Sample Data'!F45,35),""))</f>
        <v/>
      </c>
      <c r="S46" s="13" t="str">
        <f>IF('Control Sample Data'!G45="","",IF(SUM('Control Sample Data'!G$3:G$98)&gt;10,IF(AND(ISNUMBER('Control Sample Data'!G45),'Control Sample Data'!G45&lt;35,'Control Sample Data'!G45&gt;0),'Control Sample Data'!G45,35),""))</f>
        <v/>
      </c>
      <c r="T46" s="13" t="str">
        <f>IF('Control Sample Data'!H45="","",IF(SUM('Control Sample Data'!H$3:H$98)&gt;10,IF(AND(ISNUMBER('Control Sample Data'!H45),'Control Sample Data'!H45&lt;35,'Control Sample Data'!H45&gt;0),'Control Sample Data'!H45,35),""))</f>
        <v/>
      </c>
      <c r="U46" s="13" t="str">
        <f>IF('Control Sample Data'!I45="","",IF(SUM('Control Sample Data'!I$3:I$98)&gt;10,IF(AND(ISNUMBER('Control Sample Data'!I45),'Control Sample Data'!I45&lt;35,'Control Sample Data'!I45&gt;0),'Control Sample Data'!I45,35),""))</f>
        <v/>
      </c>
      <c r="V46" s="13" t="str">
        <f>IF('Control Sample Data'!J45="","",IF(SUM('Control Sample Data'!J$3:J$98)&gt;10,IF(AND(ISNUMBER('Control Sample Data'!J45),'Control Sample Data'!J45&lt;35,'Control Sample Data'!J45&gt;0),'Control Sample Data'!J45,35),""))</f>
        <v/>
      </c>
      <c r="W46" s="13" t="str">
        <f>IF('Control Sample Data'!K45="","",IF(SUM('Control Sample Data'!K$3:K$98)&gt;10,IF(AND(ISNUMBER('Control Sample Data'!K45),'Control Sample Data'!K45&lt;35,'Control Sample Data'!K45&gt;0),'Control Sample Data'!K45,35),""))</f>
        <v/>
      </c>
      <c r="X46" s="13" t="str">
        <f>IF('Control Sample Data'!L45="","",IF(SUM('Control Sample Data'!L$3:L$98)&gt;10,IF(AND(ISNUMBER('Control Sample Data'!L45),'Control Sample Data'!L45&lt;35,'Control Sample Data'!L45&gt;0),'Control Sample Data'!L45,35),""))</f>
        <v/>
      </c>
      <c r="AS46" s="12" t="str">
        <f t="shared" si="20"/>
        <v>hsa-miR-642a-5p</v>
      </c>
      <c r="AT46" s="43" t="s">
        <v>175</v>
      </c>
      <c r="AU46" s="13" t="str">
        <f t="shared" si="47"/>
        <v/>
      </c>
      <c r="AV46" s="13" t="str">
        <f t="shared" si="48"/>
        <v/>
      </c>
      <c r="AW46" s="13" t="str">
        <f t="shared" si="49"/>
        <v/>
      </c>
      <c r="AX46" s="13" t="str">
        <f t="shared" si="50"/>
        <v/>
      </c>
      <c r="AY46" s="13" t="str">
        <f t="shared" si="51"/>
        <v/>
      </c>
      <c r="AZ46" s="13" t="str">
        <f t="shared" si="52"/>
        <v/>
      </c>
      <c r="BA46" s="13" t="str">
        <f t="shared" si="53"/>
        <v/>
      </c>
      <c r="BB46" s="13" t="str">
        <f t="shared" si="54"/>
        <v/>
      </c>
      <c r="BC46" s="13" t="str">
        <f t="shared" si="55"/>
        <v/>
      </c>
      <c r="BD46" s="13" t="str">
        <f t="shared" si="56"/>
        <v/>
      </c>
      <c r="BE46" s="13" t="str">
        <f t="shared" si="57"/>
        <v/>
      </c>
      <c r="BF46" s="13" t="str">
        <f t="shared" si="58"/>
        <v/>
      </c>
      <c r="BG46" s="13" t="str">
        <f t="shared" si="59"/>
        <v/>
      </c>
      <c r="BH46" s="13" t="str">
        <f t="shared" si="60"/>
        <v/>
      </c>
      <c r="BI46" s="13" t="str">
        <f t="shared" si="61"/>
        <v/>
      </c>
      <c r="BJ46" s="13" t="str">
        <f t="shared" si="62"/>
        <v/>
      </c>
      <c r="BK46" s="13" t="str">
        <f t="shared" si="63"/>
        <v/>
      </c>
      <c r="BL46" s="13" t="str">
        <f t="shared" si="64"/>
        <v/>
      </c>
      <c r="BM46" s="13" t="str">
        <f t="shared" si="65"/>
        <v/>
      </c>
      <c r="BN46" s="13" t="str">
        <f t="shared" si="66"/>
        <v/>
      </c>
      <c r="BO46" s="45" t="str">
        <f t="shared" si="67"/>
        <v>N/A</v>
      </c>
      <c r="BP46" s="45" t="str">
        <f t="shared" si="68"/>
        <v>N/A</v>
      </c>
      <c r="BQ46" s="42" t="str">
        <f t="shared" si="24"/>
        <v>hsa-miR-642a-5p</v>
      </c>
      <c r="BR46" s="43" t="s">
        <v>487</v>
      </c>
      <c r="BS46" s="46" t="str">
        <f t="shared" si="25"/>
        <v/>
      </c>
      <c r="BT46" s="46" t="str">
        <f t="shared" si="26"/>
        <v/>
      </c>
      <c r="BU46" s="46" t="str">
        <f t="shared" si="27"/>
        <v/>
      </c>
      <c r="BV46" s="46" t="str">
        <f t="shared" si="28"/>
        <v/>
      </c>
      <c r="BW46" s="46" t="str">
        <f t="shared" si="29"/>
        <v/>
      </c>
      <c r="BX46" s="46" t="str">
        <f t="shared" si="30"/>
        <v/>
      </c>
      <c r="BY46" s="46" t="str">
        <f t="shared" si="31"/>
        <v/>
      </c>
      <c r="BZ46" s="46" t="str">
        <f t="shared" si="32"/>
        <v/>
      </c>
      <c r="CA46" s="46" t="str">
        <f t="shared" si="33"/>
        <v/>
      </c>
      <c r="CB46" s="46" t="str">
        <f t="shared" si="34"/>
        <v/>
      </c>
      <c r="CC46" s="46" t="str">
        <f t="shared" si="35"/>
        <v/>
      </c>
      <c r="CD46" s="46" t="str">
        <f t="shared" si="36"/>
        <v/>
      </c>
      <c r="CE46" s="46" t="str">
        <f t="shared" si="37"/>
        <v/>
      </c>
      <c r="CF46" s="46" t="str">
        <f t="shared" si="38"/>
        <v/>
      </c>
      <c r="CG46" s="46" t="str">
        <f t="shared" si="39"/>
        <v/>
      </c>
      <c r="CH46" s="46" t="str">
        <f t="shared" si="40"/>
        <v/>
      </c>
      <c r="CI46" s="46" t="str">
        <f t="shared" si="41"/>
        <v/>
      </c>
      <c r="CJ46" s="46" t="str">
        <f t="shared" si="42"/>
        <v/>
      </c>
      <c r="CK46" s="46" t="str">
        <f t="shared" si="43"/>
        <v/>
      </c>
      <c r="CL46" s="46" t="str">
        <f t="shared" si="44"/>
        <v/>
      </c>
    </row>
    <row r="47" spans="1:90">
      <c r="A47" s="12" t="str">
        <f>'Gene Table'!D46</f>
        <v>hsa-miR-127-5p</v>
      </c>
      <c r="B47" s="12" t="s">
        <v>179</v>
      </c>
      <c r="C47" s="13" t="str">
        <f>IF('Test Sample Data'!C46="","",IF(SUM('Test Sample Data'!C$3:C$98)&gt;10,IF(AND(ISNUMBER('Test Sample Data'!C46),'Test Sample Data'!C46&lt;35,'Test Sample Data'!C46&gt;0),'Test Sample Data'!C46,35),""))</f>
        <v/>
      </c>
      <c r="D47" s="13" t="str">
        <f>IF('Test Sample Data'!D46="","",IF(SUM('Test Sample Data'!D$3:D$98)&gt;10,IF(AND(ISNUMBER('Test Sample Data'!D46),'Test Sample Data'!D46&lt;35,'Test Sample Data'!D46&gt;0),'Test Sample Data'!D46,35),""))</f>
        <v/>
      </c>
      <c r="E47" s="13" t="str">
        <f>IF('Test Sample Data'!E46="","",IF(SUM('Test Sample Data'!E$3:E$98)&gt;10,IF(AND(ISNUMBER('Test Sample Data'!E46),'Test Sample Data'!E46&lt;35,'Test Sample Data'!E46&gt;0),'Test Sample Data'!E46,35),""))</f>
        <v/>
      </c>
      <c r="F47" s="13" t="str">
        <f>IF('Test Sample Data'!F46="","",IF(SUM('Test Sample Data'!F$3:F$98)&gt;10,IF(AND(ISNUMBER('Test Sample Data'!F46),'Test Sample Data'!F46&lt;35,'Test Sample Data'!F46&gt;0),'Test Sample Data'!F46,35),""))</f>
        <v/>
      </c>
      <c r="G47" s="13" t="str">
        <f>IF('Test Sample Data'!G46="","",IF(SUM('Test Sample Data'!G$3:G$98)&gt;10,IF(AND(ISNUMBER('Test Sample Data'!G46),'Test Sample Data'!G46&lt;35,'Test Sample Data'!G46&gt;0),'Test Sample Data'!G46,35),""))</f>
        <v/>
      </c>
      <c r="H47" s="13" t="str">
        <f>IF('Test Sample Data'!H46="","",IF(SUM('Test Sample Data'!H$3:H$98)&gt;10,IF(AND(ISNUMBER('Test Sample Data'!H46),'Test Sample Data'!H46&lt;35,'Test Sample Data'!H46&gt;0),'Test Sample Data'!H46,35),""))</f>
        <v/>
      </c>
      <c r="I47" s="13" t="str">
        <f>IF('Test Sample Data'!I46="","",IF(SUM('Test Sample Data'!I$3:I$98)&gt;10,IF(AND(ISNUMBER('Test Sample Data'!I46),'Test Sample Data'!I46&lt;35,'Test Sample Data'!I46&gt;0),'Test Sample Data'!I46,35),""))</f>
        <v/>
      </c>
      <c r="J47" s="13" t="str">
        <f>IF('Test Sample Data'!J46="","",IF(SUM('Test Sample Data'!J$3:J$98)&gt;10,IF(AND(ISNUMBER('Test Sample Data'!J46),'Test Sample Data'!J46&lt;35,'Test Sample Data'!J46&gt;0),'Test Sample Data'!J46,35),""))</f>
        <v/>
      </c>
      <c r="K47" s="13" t="str">
        <f>IF('Test Sample Data'!K46="","",IF(SUM('Test Sample Data'!K$3:K$98)&gt;10,IF(AND(ISNUMBER('Test Sample Data'!K46),'Test Sample Data'!K46&lt;35,'Test Sample Data'!K46&gt;0),'Test Sample Data'!K46,35),""))</f>
        <v/>
      </c>
      <c r="L47" s="13" t="str">
        <f>IF('Test Sample Data'!L46="","",IF(SUM('Test Sample Data'!L$3:L$98)&gt;10,IF(AND(ISNUMBER('Test Sample Data'!L46),'Test Sample Data'!L46&lt;35,'Test Sample Data'!L46&gt;0),'Test Sample Data'!L46,35),""))</f>
        <v/>
      </c>
      <c r="M47" s="13" t="str">
        <f>'Gene Table'!D46</f>
        <v>hsa-miR-127-5p</v>
      </c>
      <c r="N47" s="13" t="s">
        <v>179</v>
      </c>
      <c r="O47" s="13" t="str">
        <f>IF('Control Sample Data'!C46="","",IF(SUM('Control Sample Data'!C$3:C$98)&gt;10,IF(AND(ISNUMBER('Control Sample Data'!C46),'Control Sample Data'!C46&lt;35,'Control Sample Data'!C46&gt;0),'Control Sample Data'!C46,35),""))</f>
        <v/>
      </c>
      <c r="P47" s="13" t="str">
        <f>IF('Control Sample Data'!D46="","",IF(SUM('Control Sample Data'!D$3:D$98)&gt;10,IF(AND(ISNUMBER('Control Sample Data'!D46),'Control Sample Data'!D46&lt;35,'Control Sample Data'!D46&gt;0),'Control Sample Data'!D46,35),""))</f>
        <v/>
      </c>
      <c r="Q47" s="13" t="str">
        <f>IF('Control Sample Data'!E46="","",IF(SUM('Control Sample Data'!E$3:E$98)&gt;10,IF(AND(ISNUMBER('Control Sample Data'!E46),'Control Sample Data'!E46&lt;35,'Control Sample Data'!E46&gt;0),'Control Sample Data'!E46,35),""))</f>
        <v/>
      </c>
      <c r="R47" s="13" t="str">
        <f>IF('Control Sample Data'!F46="","",IF(SUM('Control Sample Data'!F$3:F$98)&gt;10,IF(AND(ISNUMBER('Control Sample Data'!F46),'Control Sample Data'!F46&lt;35,'Control Sample Data'!F46&gt;0),'Control Sample Data'!F46,35),""))</f>
        <v/>
      </c>
      <c r="S47" s="13" t="str">
        <f>IF('Control Sample Data'!G46="","",IF(SUM('Control Sample Data'!G$3:G$98)&gt;10,IF(AND(ISNUMBER('Control Sample Data'!G46),'Control Sample Data'!G46&lt;35,'Control Sample Data'!G46&gt;0),'Control Sample Data'!G46,35),""))</f>
        <v/>
      </c>
      <c r="T47" s="13" t="str">
        <f>IF('Control Sample Data'!H46="","",IF(SUM('Control Sample Data'!H$3:H$98)&gt;10,IF(AND(ISNUMBER('Control Sample Data'!H46),'Control Sample Data'!H46&lt;35,'Control Sample Data'!H46&gt;0),'Control Sample Data'!H46,35),""))</f>
        <v/>
      </c>
      <c r="U47" s="13" t="str">
        <f>IF('Control Sample Data'!I46="","",IF(SUM('Control Sample Data'!I$3:I$98)&gt;10,IF(AND(ISNUMBER('Control Sample Data'!I46),'Control Sample Data'!I46&lt;35,'Control Sample Data'!I46&gt;0),'Control Sample Data'!I46,35),""))</f>
        <v/>
      </c>
      <c r="V47" s="13" t="str">
        <f>IF('Control Sample Data'!J46="","",IF(SUM('Control Sample Data'!J$3:J$98)&gt;10,IF(AND(ISNUMBER('Control Sample Data'!J46),'Control Sample Data'!J46&lt;35,'Control Sample Data'!J46&gt;0),'Control Sample Data'!J46,35),""))</f>
        <v/>
      </c>
      <c r="W47" s="13" t="str">
        <f>IF('Control Sample Data'!K46="","",IF(SUM('Control Sample Data'!K$3:K$98)&gt;10,IF(AND(ISNUMBER('Control Sample Data'!K46),'Control Sample Data'!K46&lt;35,'Control Sample Data'!K46&gt;0),'Control Sample Data'!K46,35),""))</f>
        <v/>
      </c>
      <c r="X47" s="13" t="str">
        <f>IF('Control Sample Data'!L46="","",IF(SUM('Control Sample Data'!L$3:L$98)&gt;10,IF(AND(ISNUMBER('Control Sample Data'!L46),'Control Sample Data'!L46&lt;35,'Control Sample Data'!L46&gt;0),'Control Sample Data'!L46,35),""))</f>
        <v/>
      </c>
      <c r="AS47" s="12" t="str">
        <f t="shared" si="20"/>
        <v>hsa-miR-127-5p</v>
      </c>
      <c r="AT47" s="43" t="s">
        <v>179</v>
      </c>
      <c r="AU47" s="13" t="str">
        <f t="shared" si="47"/>
        <v/>
      </c>
      <c r="AV47" s="13" t="str">
        <f t="shared" si="48"/>
        <v/>
      </c>
      <c r="AW47" s="13" t="str">
        <f t="shared" si="49"/>
        <v/>
      </c>
      <c r="AX47" s="13" t="str">
        <f t="shared" si="50"/>
        <v/>
      </c>
      <c r="AY47" s="13" t="str">
        <f t="shared" si="51"/>
        <v/>
      </c>
      <c r="AZ47" s="13" t="str">
        <f t="shared" si="52"/>
        <v/>
      </c>
      <c r="BA47" s="13" t="str">
        <f t="shared" si="53"/>
        <v/>
      </c>
      <c r="BB47" s="13" t="str">
        <f t="shared" si="54"/>
        <v/>
      </c>
      <c r="BC47" s="13" t="str">
        <f t="shared" si="55"/>
        <v/>
      </c>
      <c r="BD47" s="13" t="str">
        <f t="shared" si="56"/>
        <v/>
      </c>
      <c r="BE47" s="13" t="str">
        <f t="shared" si="57"/>
        <v/>
      </c>
      <c r="BF47" s="13" t="str">
        <f t="shared" si="58"/>
        <v/>
      </c>
      <c r="BG47" s="13" t="str">
        <f t="shared" si="59"/>
        <v/>
      </c>
      <c r="BH47" s="13" t="str">
        <f t="shared" si="60"/>
        <v/>
      </c>
      <c r="BI47" s="13" t="str">
        <f t="shared" si="61"/>
        <v/>
      </c>
      <c r="BJ47" s="13" t="str">
        <f t="shared" si="62"/>
        <v/>
      </c>
      <c r="BK47" s="13" t="str">
        <f t="shared" si="63"/>
        <v/>
      </c>
      <c r="BL47" s="13" t="str">
        <f t="shared" si="64"/>
        <v/>
      </c>
      <c r="BM47" s="13" t="str">
        <f t="shared" si="65"/>
        <v/>
      </c>
      <c r="BN47" s="13" t="str">
        <f t="shared" si="66"/>
        <v/>
      </c>
      <c r="BO47" s="45" t="str">
        <f t="shared" si="67"/>
        <v>N/A</v>
      </c>
      <c r="BP47" s="45" t="str">
        <f t="shared" si="68"/>
        <v>N/A</v>
      </c>
      <c r="BQ47" s="42" t="str">
        <f t="shared" si="24"/>
        <v>hsa-miR-127-5p</v>
      </c>
      <c r="BR47" s="43" t="s">
        <v>488</v>
      </c>
      <c r="BS47" s="46" t="str">
        <f t="shared" si="25"/>
        <v/>
      </c>
      <c r="BT47" s="46" t="str">
        <f t="shared" si="26"/>
        <v/>
      </c>
      <c r="BU47" s="46" t="str">
        <f t="shared" si="27"/>
        <v/>
      </c>
      <c r="BV47" s="46" t="str">
        <f t="shared" si="28"/>
        <v/>
      </c>
      <c r="BW47" s="46" t="str">
        <f t="shared" si="29"/>
        <v/>
      </c>
      <c r="BX47" s="46" t="str">
        <f t="shared" si="30"/>
        <v/>
      </c>
      <c r="BY47" s="46" t="str">
        <f t="shared" si="31"/>
        <v/>
      </c>
      <c r="BZ47" s="46" t="str">
        <f t="shared" si="32"/>
        <v/>
      </c>
      <c r="CA47" s="46" t="str">
        <f t="shared" si="33"/>
        <v/>
      </c>
      <c r="CB47" s="46" t="str">
        <f t="shared" si="34"/>
        <v/>
      </c>
      <c r="CC47" s="46" t="str">
        <f t="shared" si="35"/>
        <v/>
      </c>
      <c r="CD47" s="46" t="str">
        <f t="shared" si="36"/>
        <v/>
      </c>
      <c r="CE47" s="46" t="str">
        <f t="shared" si="37"/>
        <v/>
      </c>
      <c r="CF47" s="46" t="str">
        <f t="shared" si="38"/>
        <v/>
      </c>
      <c r="CG47" s="46" t="str">
        <f t="shared" si="39"/>
        <v/>
      </c>
      <c r="CH47" s="46" t="str">
        <f t="shared" si="40"/>
        <v/>
      </c>
      <c r="CI47" s="46" t="str">
        <f t="shared" si="41"/>
        <v/>
      </c>
      <c r="CJ47" s="46" t="str">
        <f t="shared" si="42"/>
        <v/>
      </c>
      <c r="CK47" s="46" t="str">
        <f t="shared" si="43"/>
        <v/>
      </c>
      <c r="CL47" s="46" t="str">
        <f t="shared" si="44"/>
        <v/>
      </c>
    </row>
    <row r="48" spans="1:90">
      <c r="A48" s="12" t="str">
        <f>'Gene Table'!D47</f>
        <v>hsa-miR-369-5p</v>
      </c>
      <c r="B48" s="12" t="s">
        <v>183</v>
      </c>
      <c r="C48" s="13" t="str">
        <f>IF('Test Sample Data'!C47="","",IF(SUM('Test Sample Data'!C$3:C$98)&gt;10,IF(AND(ISNUMBER('Test Sample Data'!C47),'Test Sample Data'!C47&lt;35,'Test Sample Data'!C47&gt;0),'Test Sample Data'!C47,35),""))</f>
        <v/>
      </c>
      <c r="D48" s="13" t="str">
        <f>IF('Test Sample Data'!D47="","",IF(SUM('Test Sample Data'!D$3:D$98)&gt;10,IF(AND(ISNUMBER('Test Sample Data'!D47),'Test Sample Data'!D47&lt;35,'Test Sample Data'!D47&gt;0),'Test Sample Data'!D47,35),""))</f>
        <v/>
      </c>
      <c r="E48" s="13" t="str">
        <f>IF('Test Sample Data'!E47="","",IF(SUM('Test Sample Data'!E$3:E$98)&gt;10,IF(AND(ISNUMBER('Test Sample Data'!E47),'Test Sample Data'!E47&lt;35,'Test Sample Data'!E47&gt;0),'Test Sample Data'!E47,35),""))</f>
        <v/>
      </c>
      <c r="F48" s="13" t="str">
        <f>IF('Test Sample Data'!F47="","",IF(SUM('Test Sample Data'!F$3:F$98)&gt;10,IF(AND(ISNUMBER('Test Sample Data'!F47),'Test Sample Data'!F47&lt;35,'Test Sample Data'!F47&gt;0),'Test Sample Data'!F47,35),""))</f>
        <v/>
      </c>
      <c r="G48" s="13" t="str">
        <f>IF('Test Sample Data'!G47="","",IF(SUM('Test Sample Data'!G$3:G$98)&gt;10,IF(AND(ISNUMBER('Test Sample Data'!G47),'Test Sample Data'!G47&lt;35,'Test Sample Data'!G47&gt;0),'Test Sample Data'!G47,35),""))</f>
        <v/>
      </c>
      <c r="H48" s="13" t="str">
        <f>IF('Test Sample Data'!H47="","",IF(SUM('Test Sample Data'!H$3:H$98)&gt;10,IF(AND(ISNUMBER('Test Sample Data'!H47),'Test Sample Data'!H47&lt;35,'Test Sample Data'!H47&gt;0),'Test Sample Data'!H47,35),""))</f>
        <v/>
      </c>
      <c r="I48" s="13" t="str">
        <f>IF('Test Sample Data'!I47="","",IF(SUM('Test Sample Data'!I$3:I$98)&gt;10,IF(AND(ISNUMBER('Test Sample Data'!I47),'Test Sample Data'!I47&lt;35,'Test Sample Data'!I47&gt;0),'Test Sample Data'!I47,35),""))</f>
        <v/>
      </c>
      <c r="J48" s="13" t="str">
        <f>IF('Test Sample Data'!J47="","",IF(SUM('Test Sample Data'!J$3:J$98)&gt;10,IF(AND(ISNUMBER('Test Sample Data'!J47),'Test Sample Data'!J47&lt;35,'Test Sample Data'!J47&gt;0),'Test Sample Data'!J47,35),""))</f>
        <v/>
      </c>
      <c r="K48" s="13" t="str">
        <f>IF('Test Sample Data'!K47="","",IF(SUM('Test Sample Data'!K$3:K$98)&gt;10,IF(AND(ISNUMBER('Test Sample Data'!K47),'Test Sample Data'!K47&lt;35,'Test Sample Data'!K47&gt;0),'Test Sample Data'!K47,35),""))</f>
        <v/>
      </c>
      <c r="L48" s="13" t="str">
        <f>IF('Test Sample Data'!L47="","",IF(SUM('Test Sample Data'!L$3:L$98)&gt;10,IF(AND(ISNUMBER('Test Sample Data'!L47),'Test Sample Data'!L47&lt;35,'Test Sample Data'!L47&gt;0),'Test Sample Data'!L47,35),""))</f>
        <v/>
      </c>
      <c r="M48" s="13" t="str">
        <f>'Gene Table'!D47</f>
        <v>hsa-miR-369-5p</v>
      </c>
      <c r="N48" s="13" t="s">
        <v>183</v>
      </c>
      <c r="O48" s="13" t="str">
        <f>IF('Control Sample Data'!C47="","",IF(SUM('Control Sample Data'!C$3:C$98)&gt;10,IF(AND(ISNUMBER('Control Sample Data'!C47),'Control Sample Data'!C47&lt;35,'Control Sample Data'!C47&gt;0),'Control Sample Data'!C47,35),""))</f>
        <v/>
      </c>
      <c r="P48" s="13" t="str">
        <f>IF('Control Sample Data'!D47="","",IF(SUM('Control Sample Data'!D$3:D$98)&gt;10,IF(AND(ISNUMBER('Control Sample Data'!D47),'Control Sample Data'!D47&lt;35,'Control Sample Data'!D47&gt;0),'Control Sample Data'!D47,35),""))</f>
        <v/>
      </c>
      <c r="Q48" s="13" t="str">
        <f>IF('Control Sample Data'!E47="","",IF(SUM('Control Sample Data'!E$3:E$98)&gt;10,IF(AND(ISNUMBER('Control Sample Data'!E47),'Control Sample Data'!E47&lt;35,'Control Sample Data'!E47&gt;0),'Control Sample Data'!E47,35),""))</f>
        <v/>
      </c>
      <c r="R48" s="13" t="str">
        <f>IF('Control Sample Data'!F47="","",IF(SUM('Control Sample Data'!F$3:F$98)&gt;10,IF(AND(ISNUMBER('Control Sample Data'!F47),'Control Sample Data'!F47&lt;35,'Control Sample Data'!F47&gt;0),'Control Sample Data'!F47,35),""))</f>
        <v/>
      </c>
      <c r="S48" s="13" t="str">
        <f>IF('Control Sample Data'!G47="","",IF(SUM('Control Sample Data'!G$3:G$98)&gt;10,IF(AND(ISNUMBER('Control Sample Data'!G47),'Control Sample Data'!G47&lt;35,'Control Sample Data'!G47&gt;0),'Control Sample Data'!G47,35),""))</f>
        <v/>
      </c>
      <c r="T48" s="13" t="str">
        <f>IF('Control Sample Data'!H47="","",IF(SUM('Control Sample Data'!H$3:H$98)&gt;10,IF(AND(ISNUMBER('Control Sample Data'!H47),'Control Sample Data'!H47&lt;35,'Control Sample Data'!H47&gt;0),'Control Sample Data'!H47,35),""))</f>
        <v/>
      </c>
      <c r="U48" s="13" t="str">
        <f>IF('Control Sample Data'!I47="","",IF(SUM('Control Sample Data'!I$3:I$98)&gt;10,IF(AND(ISNUMBER('Control Sample Data'!I47),'Control Sample Data'!I47&lt;35,'Control Sample Data'!I47&gt;0),'Control Sample Data'!I47,35),""))</f>
        <v/>
      </c>
      <c r="V48" s="13" t="str">
        <f>IF('Control Sample Data'!J47="","",IF(SUM('Control Sample Data'!J$3:J$98)&gt;10,IF(AND(ISNUMBER('Control Sample Data'!J47),'Control Sample Data'!J47&lt;35,'Control Sample Data'!J47&gt;0),'Control Sample Data'!J47,35),""))</f>
        <v/>
      </c>
      <c r="W48" s="13" t="str">
        <f>IF('Control Sample Data'!K47="","",IF(SUM('Control Sample Data'!K$3:K$98)&gt;10,IF(AND(ISNUMBER('Control Sample Data'!K47),'Control Sample Data'!K47&lt;35,'Control Sample Data'!K47&gt;0),'Control Sample Data'!K47,35),""))</f>
        <v/>
      </c>
      <c r="X48" s="13" t="str">
        <f>IF('Control Sample Data'!L47="","",IF(SUM('Control Sample Data'!L$3:L$98)&gt;10,IF(AND(ISNUMBER('Control Sample Data'!L47),'Control Sample Data'!L47&lt;35,'Control Sample Data'!L47&gt;0),'Control Sample Data'!L47,35),""))</f>
        <v/>
      </c>
      <c r="AS48" s="12" t="str">
        <f t="shared" si="20"/>
        <v>hsa-miR-369-5p</v>
      </c>
      <c r="AT48" s="43" t="s">
        <v>183</v>
      </c>
      <c r="AU48" s="13" t="str">
        <f t="shared" si="47"/>
        <v/>
      </c>
      <c r="AV48" s="13" t="str">
        <f t="shared" si="48"/>
        <v/>
      </c>
      <c r="AW48" s="13" t="str">
        <f t="shared" si="49"/>
        <v/>
      </c>
      <c r="AX48" s="13" t="str">
        <f t="shared" si="50"/>
        <v/>
      </c>
      <c r="AY48" s="13" t="str">
        <f t="shared" si="51"/>
        <v/>
      </c>
      <c r="AZ48" s="13" t="str">
        <f t="shared" si="52"/>
        <v/>
      </c>
      <c r="BA48" s="13" t="str">
        <f t="shared" si="53"/>
        <v/>
      </c>
      <c r="BB48" s="13" t="str">
        <f t="shared" si="54"/>
        <v/>
      </c>
      <c r="BC48" s="13" t="str">
        <f t="shared" si="55"/>
        <v/>
      </c>
      <c r="BD48" s="13" t="str">
        <f t="shared" si="56"/>
        <v/>
      </c>
      <c r="BE48" s="13" t="str">
        <f t="shared" si="57"/>
        <v/>
      </c>
      <c r="BF48" s="13" t="str">
        <f t="shared" si="58"/>
        <v/>
      </c>
      <c r="BG48" s="13" t="str">
        <f t="shared" si="59"/>
        <v/>
      </c>
      <c r="BH48" s="13" t="str">
        <f t="shared" si="60"/>
        <v/>
      </c>
      <c r="BI48" s="13" t="str">
        <f t="shared" si="61"/>
        <v/>
      </c>
      <c r="BJ48" s="13" t="str">
        <f t="shared" si="62"/>
        <v/>
      </c>
      <c r="BK48" s="13" t="str">
        <f t="shared" si="63"/>
        <v/>
      </c>
      <c r="BL48" s="13" t="str">
        <f t="shared" si="64"/>
        <v/>
      </c>
      <c r="BM48" s="13" t="str">
        <f t="shared" si="65"/>
        <v/>
      </c>
      <c r="BN48" s="13" t="str">
        <f t="shared" si="66"/>
        <v/>
      </c>
      <c r="BO48" s="45" t="str">
        <f t="shared" si="67"/>
        <v>N/A</v>
      </c>
      <c r="BP48" s="45" t="str">
        <f t="shared" si="68"/>
        <v>N/A</v>
      </c>
      <c r="BQ48" s="42" t="str">
        <f t="shared" si="24"/>
        <v>hsa-miR-369-5p</v>
      </c>
      <c r="BR48" s="43" t="s">
        <v>489</v>
      </c>
      <c r="BS48" s="46" t="str">
        <f t="shared" si="25"/>
        <v/>
      </c>
      <c r="BT48" s="46" t="str">
        <f t="shared" si="26"/>
        <v/>
      </c>
      <c r="BU48" s="46" t="str">
        <f t="shared" si="27"/>
        <v/>
      </c>
      <c r="BV48" s="46" t="str">
        <f t="shared" si="28"/>
        <v/>
      </c>
      <c r="BW48" s="46" t="str">
        <f t="shared" si="29"/>
        <v/>
      </c>
      <c r="BX48" s="46" t="str">
        <f t="shared" si="30"/>
        <v/>
      </c>
      <c r="BY48" s="46" t="str">
        <f t="shared" si="31"/>
        <v/>
      </c>
      <c r="BZ48" s="46" t="str">
        <f t="shared" si="32"/>
        <v/>
      </c>
      <c r="CA48" s="46" t="str">
        <f t="shared" si="33"/>
        <v/>
      </c>
      <c r="CB48" s="46" t="str">
        <f t="shared" si="34"/>
        <v/>
      </c>
      <c r="CC48" s="46" t="str">
        <f t="shared" si="35"/>
        <v/>
      </c>
      <c r="CD48" s="46" t="str">
        <f t="shared" si="36"/>
        <v/>
      </c>
      <c r="CE48" s="46" t="str">
        <f t="shared" si="37"/>
        <v/>
      </c>
      <c r="CF48" s="46" t="str">
        <f t="shared" si="38"/>
        <v/>
      </c>
      <c r="CG48" s="46" t="str">
        <f t="shared" si="39"/>
        <v/>
      </c>
      <c r="CH48" s="46" t="str">
        <f t="shared" si="40"/>
        <v/>
      </c>
      <c r="CI48" s="46" t="str">
        <f t="shared" si="41"/>
        <v/>
      </c>
      <c r="CJ48" s="46" t="str">
        <f t="shared" si="42"/>
        <v/>
      </c>
      <c r="CK48" s="46" t="str">
        <f t="shared" si="43"/>
        <v/>
      </c>
      <c r="CL48" s="46" t="str">
        <f t="shared" si="44"/>
        <v/>
      </c>
    </row>
    <row r="49" spans="1:90">
      <c r="A49" s="12" t="str">
        <f>'Gene Table'!D48</f>
        <v>hsa-miR-422a</v>
      </c>
      <c r="B49" s="12" t="s">
        <v>187</v>
      </c>
      <c r="C49" s="13" t="str">
        <f>IF('Test Sample Data'!C48="","",IF(SUM('Test Sample Data'!C$3:C$98)&gt;10,IF(AND(ISNUMBER('Test Sample Data'!C48),'Test Sample Data'!C48&lt;35,'Test Sample Data'!C48&gt;0),'Test Sample Data'!C48,35),""))</f>
        <v/>
      </c>
      <c r="D49" s="13" t="str">
        <f>IF('Test Sample Data'!D48="","",IF(SUM('Test Sample Data'!D$3:D$98)&gt;10,IF(AND(ISNUMBER('Test Sample Data'!D48),'Test Sample Data'!D48&lt;35,'Test Sample Data'!D48&gt;0),'Test Sample Data'!D48,35),""))</f>
        <v/>
      </c>
      <c r="E49" s="13" t="str">
        <f>IF('Test Sample Data'!E48="","",IF(SUM('Test Sample Data'!E$3:E$98)&gt;10,IF(AND(ISNUMBER('Test Sample Data'!E48),'Test Sample Data'!E48&lt;35,'Test Sample Data'!E48&gt;0),'Test Sample Data'!E48,35),""))</f>
        <v/>
      </c>
      <c r="F49" s="13" t="str">
        <f>IF('Test Sample Data'!F48="","",IF(SUM('Test Sample Data'!F$3:F$98)&gt;10,IF(AND(ISNUMBER('Test Sample Data'!F48),'Test Sample Data'!F48&lt;35,'Test Sample Data'!F48&gt;0),'Test Sample Data'!F48,35),""))</f>
        <v/>
      </c>
      <c r="G49" s="13" t="str">
        <f>IF('Test Sample Data'!G48="","",IF(SUM('Test Sample Data'!G$3:G$98)&gt;10,IF(AND(ISNUMBER('Test Sample Data'!G48),'Test Sample Data'!G48&lt;35,'Test Sample Data'!G48&gt;0),'Test Sample Data'!G48,35),""))</f>
        <v/>
      </c>
      <c r="H49" s="13" t="str">
        <f>IF('Test Sample Data'!H48="","",IF(SUM('Test Sample Data'!H$3:H$98)&gt;10,IF(AND(ISNUMBER('Test Sample Data'!H48),'Test Sample Data'!H48&lt;35,'Test Sample Data'!H48&gt;0),'Test Sample Data'!H48,35),""))</f>
        <v/>
      </c>
      <c r="I49" s="13" t="str">
        <f>IF('Test Sample Data'!I48="","",IF(SUM('Test Sample Data'!I$3:I$98)&gt;10,IF(AND(ISNUMBER('Test Sample Data'!I48),'Test Sample Data'!I48&lt;35,'Test Sample Data'!I48&gt;0),'Test Sample Data'!I48,35),""))</f>
        <v/>
      </c>
      <c r="J49" s="13" t="str">
        <f>IF('Test Sample Data'!J48="","",IF(SUM('Test Sample Data'!J$3:J$98)&gt;10,IF(AND(ISNUMBER('Test Sample Data'!J48),'Test Sample Data'!J48&lt;35,'Test Sample Data'!J48&gt;0),'Test Sample Data'!J48,35),""))</f>
        <v/>
      </c>
      <c r="K49" s="13" t="str">
        <f>IF('Test Sample Data'!K48="","",IF(SUM('Test Sample Data'!K$3:K$98)&gt;10,IF(AND(ISNUMBER('Test Sample Data'!K48),'Test Sample Data'!K48&lt;35,'Test Sample Data'!K48&gt;0),'Test Sample Data'!K48,35),""))</f>
        <v/>
      </c>
      <c r="L49" s="13" t="str">
        <f>IF('Test Sample Data'!L48="","",IF(SUM('Test Sample Data'!L$3:L$98)&gt;10,IF(AND(ISNUMBER('Test Sample Data'!L48),'Test Sample Data'!L48&lt;35,'Test Sample Data'!L48&gt;0),'Test Sample Data'!L48,35),""))</f>
        <v/>
      </c>
      <c r="M49" s="13" t="str">
        <f>'Gene Table'!D48</f>
        <v>hsa-miR-422a</v>
      </c>
      <c r="N49" s="13" t="s">
        <v>187</v>
      </c>
      <c r="O49" s="13" t="str">
        <f>IF('Control Sample Data'!C48="","",IF(SUM('Control Sample Data'!C$3:C$98)&gt;10,IF(AND(ISNUMBER('Control Sample Data'!C48),'Control Sample Data'!C48&lt;35,'Control Sample Data'!C48&gt;0),'Control Sample Data'!C48,35),""))</f>
        <v/>
      </c>
      <c r="P49" s="13" t="str">
        <f>IF('Control Sample Data'!D48="","",IF(SUM('Control Sample Data'!D$3:D$98)&gt;10,IF(AND(ISNUMBER('Control Sample Data'!D48),'Control Sample Data'!D48&lt;35,'Control Sample Data'!D48&gt;0),'Control Sample Data'!D48,35),""))</f>
        <v/>
      </c>
      <c r="Q49" s="13" t="str">
        <f>IF('Control Sample Data'!E48="","",IF(SUM('Control Sample Data'!E$3:E$98)&gt;10,IF(AND(ISNUMBER('Control Sample Data'!E48),'Control Sample Data'!E48&lt;35,'Control Sample Data'!E48&gt;0),'Control Sample Data'!E48,35),""))</f>
        <v/>
      </c>
      <c r="R49" s="13" t="str">
        <f>IF('Control Sample Data'!F48="","",IF(SUM('Control Sample Data'!F$3:F$98)&gt;10,IF(AND(ISNUMBER('Control Sample Data'!F48),'Control Sample Data'!F48&lt;35,'Control Sample Data'!F48&gt;0),'Control Sample Data'!F48,35),""))</f>
        <v/>
      </c>
      <c r="S49" s="13" t="str">
        <f>IF('Control Sample Data'!G48="","",IF(SUM('Control Sample Data'!G$3:G$98)&gt;10,IF(AND(ISNUMBER('Control Sample Data'!G48),'Control Sample Data'!G48&lt;35,'Control Sample Data'!G48&gt;0),'Control Sample Data'!G48,35),""))</f>
        <v/>
      </c>
      <c r="T49" s="13" t="str">
        <f>IF('Control Sample Data'!H48="","",IF(SUM('Control Sample Data'!H$3:H$98)&gt;10,IF(AND(ISNUMBER('Control Sample Data'!H48),'Control Sample Data'!H48&lt;35,'Control Sample Data'!H48&gt;0),'Control Sample Data'!H48,35),""))</f>
        <v/>
      </c>
      <c r="U49" s="13" t="str">
        <f>IF('Control Sample Data'!I48="","",IF(SUM('Control Sample Data'!I$3:I$98)&gt;10,IF(AND(ISNUMBER('Control Sample Data'!I48),'Control Sample Data'!I48&lt;35,'Control Sample Data'!I48&gt;0),'Control Sample Data'!I48,35),""))</f>
        <v/>
      </c>
      <c r="V49" s="13" t="str">
        <f>IF('Control Sample Data'!J48="","",IF(SUM('Control Sample Data'!J$3:J$98)&gt;10,IF(AND(ISNUMBER('Control Sample Data'!J48),'Control Sample Data'!J48&lt;35,'Control Sample Data'!J48&gt;0),'Control Sample Data'!J48,35),""))</f>
        <v/>
      </c>
      <c r="W49" s="13" t="str">
        <f>IF('Control Sample Data'!K48="","",IF(SUM('Control Sample Data'!K$3:K$98)&gt;10,IF(AND(ISNUMBER('Control Sample Data'!K48),'Control Sample Data'!K48&lt;35,'Control Sample Data'!K48&gt;0),'Control Sample Data'!K48,35),""))</f>
        <v/>
      </c>
      <c r="X49" s="13" t="str">
        <f>IF('Control Sample Data'!L48="","",IF(SUM('Control Sample Data'!L$3:L$98)&gt;10,IF(AND(ISNUMBER('Control Sample Data'!L48),'Control Sample Data'!L48&lt;35,'Control Sample Data'!L48&gt;0),'Control Sample Data'!L48,35),""))</f>
        <v/>
      </c>
      <c r="AS49" s="12" t="str">
        <f t="shared" si="20"/>
        <v>hsa-miR-422a</v>
      </c>
      <c r="AT49" s="43" t="s">
        <v>187</v>
      </c>
      <c r="AU49" s="13" t="str">
        <f t="shared" si="47"/>
        <v/>
      </c>
      <c r="AV49" s="13" t="str">
        <f t="shared" si="48"/>
        <v/>
      </c>
      <c r="AW49" s="13" t="str">
        <f t="shared" si="49"/>
        <v/>
      </c>
      <c r="AX49" s="13" t="str">
        <f t="shared" si="50"/>
        <v/>
      </c>
      <c r="AY49" s="13" t="str">
        <f t="shared" si="51"/>
        <v/>
      </c>
      <c r="AZ49" s="13" t="str">
        <f t="shared" si="52"/>
        <v/>
      </c>
      <c r="BA49" s="13" t="str">
        <f t="shared" si="53"/>
        <v/>
      </c>
      <c r="BB49" s="13" t="str">
        <f t="shared" si="54"/>
        <v/>
      </c>
      <c r="BC49" s="13" t="str">
        <f t="shared" si="55"/>
        <v/>
      </c>
      <c r="BD49" s="13" t="str">
        <f t="shared" si="56"/>
        <v/>
      </c>
      <c r="BE49" s="13" t="str">
        <f t="shared" si="57"/>
        <v/>
      </c>
      <c r="BF49" s="13" t="str">
        <f t="shared" si="58"/>
        <v/>
      </c>
      <c r="BG49" s="13" t="str">
        <f t="shared" si="59"/>
        <v/>
      </c>
      <c r="BH49" s="13" t="str">
        <f t="shared" si="60"/>
        <v/>
      </c>
      <c r="BI49" s="13" t="str">
        <f t="shared" si="61"/>
        <v/>
      </c>
      <c r="BJ49" s="13" t="str">
        <f t="shared" si="62"/>
        <v/>
      </c>
      <c r="BK49" s="13" t="str">
        <f t="shared" si="63"/>
        <v/>
      </c>
      <c r="BL49" s="13" t="str">
        <f t="shared" si="64"/>
        <v/>
      </c>
      <c r="BM49" s="13" t="str">
        <f t="shared" si="65"/>
        <v/>
      </c>
      <c r="BN49" s="13" t="str">
        <f t="shared" si="66"/>
        <v/>
      </c>
      <c r="BO49" s="45" t="str">
        <f t="shared" si="67"/>
        <v>N/A</v>
      </c>
      <c r="BP49" s="45" t="str">
        <f t="shared" si="68"/>
        <v>N/A</v>
      </c>
      <c r="BQ49" s="42" t="str">
        <f t="shared" si="24"/>
        <v>hsa-miR-422a</v>
      </c>
      <c r="BR49" s="43" t="s">
        <v>490</v>
      </c>
      <c r="BS49" s="46" t="str">
        <f t="shared" si="25"/>
        <v/>
      </c>
      <c r="BT49" s="46" t="str">
        <f t="shared" si="26"/>
        <v/>
      </c>
      <c r="BU49" s="46" t="str">
        <f t="shared" si="27"/>
        <v/>
      </c>
      <c r="BV49" s="46" t="str">
        <f t="shared" si="28"/>
        <v/>
      </c>
      <c r="BW49" s="46" t="str">
        <f t="shared" si="29"/>
        <v/>
      </c>
      <c r="BX49" s="46" t="str">
        <f t="shared" si="30"/>
        <v/>
      </c>
      <c r="BY49" s="46" t="str">
        <f t="shared" si="31"/>
        <v/>
      </c>
      <c r="BZ49" s="46" t="str">
        <f t="shared" si="32"/>
        <v/>
      </c>
      <c r="CA49" s="46" t="str">
        <f t="shared" si="33"/>
        <v/>
      </c>
      <c r="CB49" s="46" t="str">
        <f t="shared" si="34"/>
        <v/>
      </c>
      <c r="CC49" s="46" t="str">
        <f t="shared" si="35"/>
        <v/>
      </c>
      <c r="CD49" s="46" t="str">
        <f t="shared" si="36"/>
        <v/>
      </c>
      <c r="CE49" s="46" t="str">
        <f t="shared" si="37"/>
        <v/>
      </c>
      <c r="CF49" s="46" t="str">
        <f t="shared" si="38"/>
        <v/>
      </c>
      <c r="CG49" s="46" t="str">
        <f t="shared" si="39"/>
        <v/>
      </c>
      <c r="CH49" s="46" t="str">
        <f t="shared" si="40"/>
        <v/>
      </c>
      <c r="CI49" s="46" t="str">
        <f t="shared" si="41"/>
        <v/>
      </c>
      <c r="CJ49" s="46" t="str">
        <f t="shared" si="42"/>
        <v/>
      </c>
      <c r="CK49" s="46" t="str">
        <f t="shared" si="43"/>
        <v/>
      </c>
      <c r="CL49" s="46" t="str">
        <f t="shared" si="44"/>
        <v/>
      </c>
    </row>
    <row r="50" spans="1:90">
      <c r="A50" s="12" t="str">
        <f>'Gene Table'!D49</f>
        <v>hsa-miR-494</v>
      </c>
      <c r="B50" s="12" t="s">
        <v>191</v>
      </c>
      <c r="C50" s="13" t="str">
        <f>IF('Test Sample Data'!C49="","",IF(SUM('Test Sample Data'!C$3:C$98)&gt;10,IF(AND(ISNUMBER('Test Sample Data'!C49),'Test Sample Data'!C49&lt;35,'Test Sample Data'!C49&gt;0),'Test Sample Data'!C49,35),""))</f>
        <v/>
      </c>
      <c r="D50" s="13" t="str">
        <f>IF('Test Sample Data'!D49="","",IF(SUM('Test Sample Data'!D$3:D$98)&gt;10,IF(AND(ISNUMBER('Test Sample Data'!D49),'Test Sample Data'!D49&lt;35,'Test Sample Data'!D49&gt;0),'Test Sample Data'!D49,35),""))</f>
        <v/>
      </c>
      <c r="E50" s="13" t="str">
        <f>IF('Test Sample Data'!E49="","",IF(SUM('Test Sample Data'!E$3:E$98)&gt;10,IF(AND(ISNUMBER('Test Sample Data'!E49),'Test Sample Data'!E49&lt;35,'Test Sample Data'!E49&gt;0),'Test Sample Data'!E49,35),""))</f>
        <v/>
      </c>
      <c r="F50" s="13" t="str">
        <f>IF('Test Sample Data'!F49="","",IF(SUM('Test Sample Data'!F$3:F$98)&gt;10,IF(AND(ISNUMBER('Test Sample Data'!F49),'Test Sample Data'!F49&lt;35,'Test Sample Data'!F49&gt;0),'Test Sample Data'!F49,35),""))</f>
        <v/>
      </c>
      <c r="G50" s="13" t="str">
        <f>IF('Test Sample Data'!G49="","",IF(SUM('Test Sample Data'!G$3:G$98)&gt;10,IF(AND(ISNUMBER('Test Sample Data'!G49),'Test Sample Data'!G49&lt;35,'Test Sample Data'!G49&gt;0),'Test Sample Data'!G49,35),""))</f>
        <v/>
      </c>
      <c r="H50" s="13" t="str">
        <f>IF('Test Sample Data'!H49="","",IF(SUM('Test Sample Data'!H$3:H$98)&gt;10,IF(AND(ISNUMBER('Test Sample Data'!H49),'Test Sample Data'!H49&lt;35,'Test Sample Data'!H49&gt;0),'Test Sample Data'!H49,35),""))</f>
        <v/>
      </c>
      <c r="I50" s="13" t="str">
        <f>IF('Test Sample Data'!I49="","",IF(SUM('Test Sample Data'!I$3:I$98)&gt;10,IF(AND(ISNUMBER('Test Sample Data'!I49),'Test Sample Data'!I49&lt;35,'Test Sample Data'!I49&gt;0),'Test Sample Data'!I49,35),""))</f>
        <v/>
      </c>
      <c r="J50" s="13" t="str">
        <f>IF('Test Sample Data'!J49="","",IF(SUM('Test Sample Data'!J$3:J$98)&gt;10,IF(AND(ISNUMBER('Test Sample Data'!J49),'Test Sample Data'!J49&lt;35,'Test Sample Data'!J49&gt;0),'Test Sample Data'!J49,35),""))</f>
        <v/>
      </c>
      <c r="K50" s="13" t="str">
        <f>IF('Test Sample Data'!K49="","",IF(SUM('Test Sample Data'!K$3:K$98)&gt;10,IF(AND(ISNUMBER('Test Sample Data'!K49),'Test Sample Data'!K49&lt;35,'Test Sample Data'!K49&gt;0),'Test Sample Data'!K49,35),""))</f>
        <v/>
      </c>
      <c r="L50" s="13" t="str">
        <f>IF('Test Sample Data'!L49="","",IF(SUM('Test Sample Data'!L$3:L$98)&gt;10,IF(AND(ISNUMBER('Test Sample Data'!L49),'Test Sample Data'!L49&lt;35,'Test Sample Data'!L49&gt;0),'Test Sample Data'!L49,35),""))</f>
        <v/>
      </c>
      <c r="M50" s="13" t="str">
        <f>'Gene Table'!D49</f>
        <v>hsa-miR-494</v>
      </c>
      <c r="N50" s="13" t="s">
        <v>191</v>
      </c>
      <c r="O50" s="13" t="str">
        <f>IF('Control Sample Data'!C49="","",IF(SUM('Control Sample Data'!C$3:C$98)&gt;10,IF(AND(ISNUMBER('Control Sample Data'!C49),'Control Sample Data'!C49&lt;35,'Control Sample Data'!C49&gt;0),'Control Sample Data'!C49,35),""))</f>
        <v/>
      </c>
      <c r="P50" s="13" t="str">
        <f>IF('Control Sample Data'!D49="","",IF(SUM('Control Sample Data'!D$3:D$98)&gt;10,IF(AND(ISNUMBER('Control Sample Data'!D49),'Control Sample Data'!D49&lt;35,'Control Sample Data'!D49&gt;0),'Control Sample Data'!D49,35),""))</f>
        <v/>
      </c>
      <c r="Q50" s="13" t="str">
        <f>IF('Control Sample Data'!E49="","",IF(SUM('Control Sample Data'!E$3:E$98)&gt;10,IF(AND(ISNUMBER('Control Sample Data'!E49),'Control Sample Data'!E49&lt;35,'Control Sample Data'!E49&gt;0),'Control Sample Data'!E49,35),""))</f>
        <v/>
      </c>
      <c r="R50" s="13" t="str">
        <f>IF('Control Sample Data'!F49="","",IF(SUM('Control Sample Data'!F$3:F$98)&gt;10,IF(AND(ISNUMBER('Control Sample Data'!F49),'Control Sample Data'!F49&lt;35,'Control Sample Data'!F49&gt;0),'Control Sample Data'!F49,35),""))</f>
        <v/>
      </c>
      <c r="S50" s="13" t="str">
        <f>IF('Control Sample Data'!G49="","",IF(SUM('Control Sample Data'!G$3:G$98)&gt;10,IF(AND(ISNUMBER('Control Sample Data'!G49),'Control Sample Data'!G49&lt;35,'Control Sample Data'!G49&gt;0),'Control Sample Data'!G49,35),""))</f>
        <v/>
      </c>
      <c r="T50" s="13" t="str">
        <f>IF('Control Sample Data'!H49="","",IF(SUM('Control Sample Data'!H$3:H$98)&gt;10,IF(AND(ISNUMBER('Control Sample Data'!H49),'Control Sample Data'!H49&lt;35,'Control Sample Data'!H49&gt;0),'Control Sample Data'!H49,35),""))</f>
        <v/>
      </c>
      <c r="U50" s="13" t="str">
        <f>IF('Control Sample Data'!I49="","",IF(SUM('Control Sample Data'!I$3:I$98)&gt;10,IF(AND(ISNUMBER('Control Sample Data'!I49),'Control Sample Data'!I49&lt;35,'Control Sample Data'!I49&gt;0),'Control Sample Data'!I49,35),""))</f>
        <v/>
      </c>
      <c r="V50" s="13" t="str">
        <f>IF('Control Sample Data'!J49="","",IF(SUM('Control Sample Data'!J$3:J$98)&gt;10,IF(AND(ISNUMBER('Control Sample Data'!J49),'Control Sample Data'!J49&lt;35,'Control Sample Data'!J49&gt;0),'Control Sample Data'!J49,35),""))</f>
        <v/>
      </c>
      <c r="W50" s="13" t="str">
        <f>IF('Control Sample Data'!K49="","",IF(SUM('Control Sample Data'!K$3:K$98)&gt;10,IF(AND(ISNUMBER('Control Sample Data'!K49),'Control Sample Data'!K49&lt;35,'Control Sample Data'!K49&gt;0),'Control Sample Data'!K49,35),""))</f>
        <v/>
      </c>
      <c r="X50" s="13" t="str">
        <f>IF('Control Sample Data'!L49="","",IF(SUM('Control Sample Data'!L$3:L$98)&gt;10,IF(AND(ISNUMBER('Control Sample Data'!L49),'Control Sample Data'!L49&lt;35,'Control Sample Data'!L49&gt;0),'Control Sample Data'!L49,35),""))</f>
        <v/>
      </c>
      <c r="AS50" s="12" t="str">
        <f t="shared" si="20"/>
        <v>hsa-miR-494</v>
      </c>
      <c r="AT50" s="43" t="s">
        <v>191</v>
      </c>
      <c r="AU50" s="13" t="str">
        <f t="shared" si="47"/>
        <v/>
      </c>
      <c r="AV50" s="13" t="str">
        <f t="shared" si="48"/>
        <v/>
      </c>
      <c r="AW50" s="13" t="str">
        <f t="shared" si="49"/>
        <v/>
      </c>
      <c r="AX50" s="13" t="str">
        <f t="shared" si="50"/>
        <v/>
      </c>
      <c r="AY50" s="13" t="str">
        <f t="shared" si="51"/>
        <v/>
      </c>
      <c r="AZ50" s="13" t="str">
        <f t="shared" si="52"/>
        <v/>
      </c>
      <c r="BA50" s="13" t="str">
        <f t="shared" si="53"/>
        <v/>
      </c>
      <c r="BB50" s="13" t="str">
        <f t="shared" si="54"/>
        <v/>
      </c>
      <c r="BC50" s="13" t="str">
        <f t="shared" si="55"/>
        <v/>
      </c>
      <c r="BD50" s="13" t="str">
        <f t="shared" si="56"/>
        <v/>
      </c>
      <c r="BE50" s="13" t="str">
        <f t="shared" si="57"/>
        <v/>
      </c>
      <c r="BF50" s="13" t="str">
        <f t="shared" si="58"/>
        <v/>
      </c>
      <c r="BG50" s="13" t="str">
        <f t="shared" si="59"/>
        <v/>
      </c>
      <c r="BH50" s="13" t="str">
        <f t="shared" si="60"/>
        <v/>
      </c>
      <c r="BI50" s="13" t="str">
        <f t="shared" si="61"/>
        <v/>
      </c>
      <c r="BJ50" s="13" t="str">
        <f t="shared" si="62"/>
        <v/>
      </c>
      <c r="BK50" s="13" t="str">
        <f t="shared" si="63"/>
        <v/>
      </c>
      <c r="BL50" s="13" t="str">
        <f t="shared" si="64"/>
        <v/>
      </c>
      <c r="BM50" s="13" t="str">
        <f t="shared" si="65"/>
        <v/>
      </c>
      <c r="BN50" s="13" t="str">
        <f t="shared" si="66"/>
        <v/>
      </c>
      <c r="BO50" s="45" t="str">
        <f t="shared" si="67"/>
        <v>N/A</v>
      </c>
      <c r="BP50" s="45" t="str">
        <f t="shared" si="68"/>
        <v>N/A</v>
      </c>
      <c r="BQ50" s="42" t="str">
        <f t="shared" si="24"/>
        <v>hsa-miR-494</v>
      </c>
      <c r="BR50" s="43" t="s">
        <v>491</v>
      </c>
      <c r="BS50" s="46" t="str">
        <f t="shared" si="25"/>
        <v/>
      </c>
      <c r="BT50" s="46" t="str">
        <f t="shared" si="26"/>
        <v/>
      </c>
      <c r="BU50" s="46" t="str">
        <f t="shared" si="27"/>
        <v/>
      </c>
      <c r="BV50" s="46" t="str">
        <f t="shared" si="28"/>
        <v/>
      </c>
      <c r="BW50" s="46" t="str">
        <f t="shared" si="29"/>
        <v/>
      </c>
      <c r="BX50" s="46" t="str">
        <f t="shared" si="30"/>
        <v/>
      </c>
      <c r="BY50" s="46" t="str">
        <f t="shared" si="31"/>
        <v/>
      </c>
      <c r="BZ50" s="46" t="str">
        <f t="shared" si="32"/>
        <v/>
      </c>
      <c r="CA50" s="46" t="str">
        <f t="shared" si="33"/>
        <v/>
      </c>
      <c r="CB50" s="46" t="str">
        <f t="shared" si="34"/>
        <v/>
      </c>
      <c r="CC50" s="46" t="str">
        <f t="shared" si="35"/>
        <v/>
      </c>
      <c r="CD50" s="46" t="str">
        <f t="shared" si="36"/>
        <v/>
      </c>
      <c r="CE50" s="46" t="str">
        <f t="shared" si="37"/>
        <v/>
      </c>
      <c r="CF50" s="46" t="str">
        <f t="shared" si="38"/>
        <v/>
      </c>
      <c r="CG50" s="46" t="str">
        <f t="shared" si="39"/>
        <v/>
      </c>
      <c r="CH50" s="46" t="str">
        <f t="shared" si="40"/>
        <v/>
      </c>
      <c r="CI50" s="46" t="str">
        <f t="shared" si="41"/>
        <v/>
      </c>
      <c r="CJ50" s="46" t="str">
        <f t="shared" si="42"/>
        <v/>
      </c>
      <c r="CK50" s="46" t="str">
        <f t="shared" si="43"/>
        <v/>
      </c>
      <c r="CL50" s="46" t="str">
        <f t="shared" si="44"/>
        <v/>
      </c>
    </row>
    <row r="51" spans="1:90">
      <c r="A51" s="12" t="str">
        <f>'Gene Table'!D50</f>
        <v>hsa-miR-184</v>
      </c>
      <c r="B51" s="12" t="s">
        <v>195</v>
      </c>
      <c r="C51" s="13" t="str">
        <f>IF('Test Sample Data'!C50="","",IF(SUM('Test Sample Data'!C$3:C$98)&gt;10,IF(AND(ISNUMBER('Test Sample Data'!C50),'Test Sample Data'!C50&lt;35,'Test Sample Data'!C50&gt;0),'Test Sample Data'!C50,35),""))</f>
        <v/>
      </c>
      <c r="D51" s="13" t="str">
        <f>IF('Test Sample Data'!D50="","",IF(SUM('Test Sample Data'!D$3:D$98)&gt;10,IF(AND(ISNUMBER('Test Sample Data'!D50),'Test Sample Data'!D50&lt;35,'Test Sample Data'!D50&gt;0),'Test Sample Data'!D50,35),""))</f>
        <v/>
      </c>
      <c r="E51" s="13" t="str">
        <f>IF('Test Sample Data'!E50="","",IF(SUM('Test Sample Data'!E$3:E$98)&gt;10,IF(AND(ISNUMBER('Test Sample Data'!E50),'Test Sample Data'!E50&lt;35,'Test Sample Data'!E50&gt;0),'Test Sample Data'!E50,35),""))</f>
        <v/>
      </c>
      <c r="F51" s="13" t="str">
        <f>IF('Test Sample Data'!F50="","",IF(SUM('Test Sample Data'!F$3:F$98)&gt;10,IF(AND(ISNUMBER('Test Sample Data'!F50),'Test Sample Data'!F50&lt;35,'Test Sample Data'!F50&gt;0),'Test Sample Data'!F50,35),""))</f>
        <v/>
      </c>
      <c r="G51" s="13" t="str">
        <f>IF('Test Sample Data'!G50="","",IF(SUM('Test Sample Data'!G$3:G$98)&gt;10,IF(AND(ISNUMBER('Test Sample Data'!G50),'Test Sample Data'!G50&lt;35,'Test Sample Data'!G50&gt;0),'Test Sample Data'!G50,35),""))</f>
        <v/>
      </c>
      <c r="H51" s="13" t="str">
        <f>IF('Test Sample Data'!H50="","",IF(SUM('Test Sample Data'!H$3:H$98)&gt;10,IF(AND(ISNUMBER('Test Sample Data'!H50),'Test Sample Data'!H50&lt;35,'Test Sample Data'!H50&gt;0),'Test Sample Data'!H50,35),""))</f>
        <v/>
      </c>
      <c r="I51" s="13" t="str">
        <f>IF('Test Sample Data'!I50="","",IF(SUM('Test Sample Data'!I$3:I$98)&gt;10,IF(AND(ISNUMBER('Test Sample Data'!I50),'Test Sample Data'!I50&lt;35,'Test Sample Data'!I50&gt;0),'Test Sample Data'!I50,35),""))</f>
        <v/>
      </c>
      <c r="J51" s="13" t="str">
        <f>IF('Test Sample Data'!J50="","",IF(SUM('Test Sample Data'!J$3:J$98)&gt;10,IF(AND(ISNUMBER('Test Sample Data'!J50),'Test Sample Data'!J50&lt;35,'Test Sample Data'!J50&gt;0),'Test Sample Data'!J50,35),""))</f>
        <v/>
      </c>
      <c r="K51" s="13" t="str">
        <f>IF('Test Sample Data'!K50="","",IF(SUM('Test Sample Data'!K$3:K$98)&gt;10,IF(AND(ISNUMBER('Test Sample Data'!K50),'Test Sample Data'!K50&lt;35,'Test Sample Data'!K50&gt;0),'Test Sample Data'!K50,35),""))</f>
        <v/>
      </c>
      <c r="L51" s="13" t="str">
        <f>IF('Test Sample Data'!L50="","",IF(SUM('Test Sample Data'!L$3:L$98)&gt;10,IF(AND(ISNUMBER('Test Sample Data'!L50),'Test Sample Data'!L50&lt;35,'Test Sample Data'!L50&gt;0),'Test Sample Data'!L50,35),""))</f>
        <v/>
      </c>
      <c r="M51" s="13" t="str">
        <f>'Gene Table'!D50</f>
        <v>hsa-miR-184</v>
      </c>
      <c r="N51" s="13" t="s">
        <v>195</v>
      </c>
      <c r="O51" s="13" t="str">
        <f>IF('Control Sample Data'!C50="","",IF(SUM('Control Sample Data'!C$3:C$98)&gt;10,IF(AND(ISNUMBER('Control Sample Data'!C50),'Control Sample Data'!C50&lt;35,'Control Sample Data'!C50&gt;0),'Control Sample Data'!C50,35),""))</f>
        <v/>
      </c>
      <c r="P51" s="13" t="str">
        <f>IF('Control Sample Data'!D50="","",IF(SUM('Control Sample Data'!D$3:D$98)&gt;10,IF(AND(ISNUMBER('Control Sample Data'!D50),'Control Sample Data'!D50&lt;35,'Control Sample Data'!D50&gt;0),'Control Sample Data'!D50,35),""))</f>
        <v/>
      </c>
      <c r="Q51" s="13" t="str">
        <f>IF('Control Sample Data'!E50="","",IF(SUM('Control Sample Data'!E$3:E$98)&gt;10,IF(AND(ISNUMBER('Control Sample Data'!E50),'Control Sample Data'!E50&lt;35,'Control Sample Data'!E50&gt;0),'Control Sample Data'!E50,35),""))</f>
        <v/>
      </c>
      <c r="R51" s="13" t="str">
        <f>IF('Control Sample Data'!F50="","",IF(SUM('Control Sample Data'!F$3:F$98)&gt;10,IF(AND(ISNUMBER('Control Sample Data'!F50),'Control Sample Data'!F50&lt;35,'Control Sample Data'!F50&gt;0),'Control Sample Data'!F50,35),""))</f>
        <v/>
      </c>
      <c r="S51" s="13" t="str">
        <f>IF('Control Sample Data'!G50="","",IF(SUM('Control Sample Data'!G$3:G$98)&gt;10,IF(AND(ISNUMBER('Control Sample Data'!G50),'Control Sample Data'!G50&lt;35,'Control Sample Data'!G50&gt;0),'Control Sample Data'!G50,35),""))</f>
        <v/>
      </c>
      <c r="T51" s="13" t="str">
        <f>IF('Control Sample Data'!H50="","",IF(SUM('Control Sample Data'!H$3:H$98)&gt;10,IF(AND(ISNUMBER('Control Sample Data'!H50),'Control Sample Data'!H50&lt;35,'Control Sample Data'!H50&gt;0),'Control Sample Data'!H50,35),""))</f>
        <v/>
      </c>
      <c r="U51" s="13" t="str">
        <f>IF('Control Sample Data'!I50="","",IF(SUM('Control Sample Data'!I$3:I$98)&gt;10,IF(AND(ISNUMBER('Control Sample Data'!I50),'Control Sample Data'!I50&lt;35,'Control Sample Data'!I50&gt;0),'Control Sample Data'!I50,35),""))</f>
        <v/>
      </c>
      <c r="V51" s="13" t="str">
        <f>IF('Control Sample Data'!J50="","",IF(SUM('Control Sample Data'!J$3:J$98)&gt;10,IF(AND(ISNUMBER('Control Sample Data'!J50),'Control Sample Data'!J50&lt;35,'Control Sample Data'!J50&gt;0),'Control Sample Data'!J50,35),""))</f>
        <v/>
      </c>
      <c r="W51" s="13" t="str">
        <f>IF('Control Sample Data'!K50="","",IF(SUM('Control Sample Data'!K$3:K$98)&gt;10,IF(AND(ISNUMBER('Control Sample Data'!K50),'Control Sample Data'!K50&lt;35,'Control Sample Data'!K50&gt;0),'Control Sample Data'!K50,35),""))</f>
        <v/>
      </c>
      <c r="X51" s="13" t="str">
        <f>IF('Control Sample Data'!L50="","",IF(SUM('Control Sample Data'!L$3:L$98)&gt;10,IF(AND(ISNUMBER('Control Sample Data'!L50),'Control Sample Data'!L50&lt;35,'Control Sample Data'!L50&gt;0),'Control Sample Data'!L50,35),""))</f>
        <v/>
      </c>
      <c r="AS51" s="12" t="str">
        <f t="shared" si="20"/>
        <v>hsa-miR-184</v>
      </c>
      <c r="AT51" s="43" t="s">
        <v>195</v>
      </c>
      <c r="AU51" s="13" t="str">
        <f t="shared" si="47"/>
        <v/>
      </c>
      <c r="AV51" s="13" t="str">
        <f t="shared" si="48"/>
        <v/>
      </c>
      <c r="AW51" s="13" t="str">
        <f t="shared" si="49"/>
        <v/>
      </c>
      <c r="AX51" s="13" t="str">
        <f t="shared" si="50"/>
        <v/>
      </c>
      <c r="AY51" s="13" t="str">
        <f t="shared" si="51"/>
        <v/>
      </c>
      <c r="AZ51" s="13" t="str">
        <f t="shared" si="52"/>
        <v/>
      </c>
      <c r="BA51" s="13" t="str">
        <f t="shared" si="53"/>
        <v/>
      </c>
      <c r="BB51" s="13" t="str">
        <f t="shared" si="54"/>
        <v/>
      </c>
      <c r="BC51" s="13" t="str">
        <f t="shared" si="55"/>
        <v/>
      </c>
      <c r="BD51" s="13" t="str">
        <f t="shared" si="56"/>
        <v/>
      </c>
      <c r="BE51" s="13" t="str">
        <f t="shared" si="57"/>
        <v/>
      </c>
      <c r="BF51" s="13" t="str">
        <f t="shared" si="58"/>
        <v/>
      </c>
      <c r="BG51" s="13" t="str">
        <f t="shared" si="59"/>
        <v/>
      </c>
      <c r="BH51" s="13" t="str">
        <f t="shared" si="60"/>
        <v/>
      </c>
      <c r="BI51" s="13" t="str">
        <f t="shared" si="61"/>
        <v/>
      </c>
      <c r="BJ51" s="13" t="str">
        <f t="shared" si="62"/>
        <v/>
      </c>
      <c r="BK51" s="13" t="str">
        <f t="shared" si="63"/>
        <v/>
      </c>
      <c r="BL51" s="13" t="str">
        <f t="shared" si="64"/>
        <v/>
      </c>
      <c r="BM51" s="13" t="str">
        <f t="shared" si="65"/>
        <v/>
      </c>
      <c r="BN51" s="13" t="str">
        <f t="shared" si="66"/>
        <v/>
      </c>
      <c r="BO51" s="45" t="str">
        <f t="shared" si="67"/>
        <v>N/A</v>
      </c>
      <c r="BP51" s="45" t="str">
        <f t="shared" si="68"/>
        <v>N/A</v>
      </c>
      <c r="BQ51" s="42" t="str">
        <f t="shared" si="24"/>
        <v>hsa-miR-184</v>
      </c>
      <c r="BR51" s="43" t="s">
        <v>492</v>
      </c>
      <c r="BS51" s="46" t="str">
        <f t="shared" si="25"/>
        <v/>
      </c>
      <c r="BT51" s="46" t="str">
        <f t="shared" si="26"/>
        <v/>
      </c>
      <c r="BU51" s="46" t="str">
        <f t="shared" si="27"/>
        <v/>
      </c>
      <c r="BV51" s="46" t="str">
        <f t="shared" si="28"/>
        <v/>
      </c>
      <c r="BW51" s="46" t="str">
        <f t="shared" si="29"/>
        <v/>
      </c>
      <c r="BX51" s="46" t="str">
        <f t="shared" si="30"/>
        <v/>
      </c>
      <c r="BY51" s="46" t="str">
        <f t="shared" si="31"/>
        <v/>
      </c>
      <c r="BZ51" s="46" t="str">
        <f t="shared" si="32"/>
        <v/>
      </c>
      <c r="CA51" s="46" t="str">
        <f t="shared" si="33"/>
        <v/>
      </c>
      <c r="CB51" s="46" t="str">
        <f t="shared" si="34"/>
        <v/>
      </c>
      <c r="CC51" s="46" t="str">
        <f t="shared" si="35"/>
        <v/>
      </c>
      <c r="CD51" s="46" t="str">
        <f t="shared" si="36"/>
        <v/>
      </c>
      <c r="CE51" s="46" t="str">
        <f t="shared" si="37"/>
        <v/>
      </c>
      <c r="CF51" s="46" t="str">
        <f t="shared" si="38"/>
        <v/>
      </c>
      <c r="CG51" s="46" t="str">
        <f t="shared" si="39"/>
        <v/>
      </c>
      <c r="CH51" s="46" t="str">
        <f t="shared" si="40"/>
        <v/>
      </c>
      <c r="CI51" s="46" t="str">
        <f t="shared" si="41"/>
        <v/>
      </c>
      <c r="CJ51" s="46" t="str">
        <f t="shared" si="42"/>
        <v/>
      </c>
      <c r="CK51" s="46" t="str">
        <f t="shared" si="43"/>
        <v/>
      </c>
      <c r="CL51" s="46" t="str">
        <f t="shared" si="44"/>
        <v/>
      </c>
    </row>
    <row r="52" spans="1:90">
      <c r="A52" s="12" t="str">
        <f>'Gene Table'!D51</f>
        <v>hsa-miR-622</v>
      </c>
      <c r="B52" s="12" t="s">
        <v>199</v>
      </c>
      <c r="C52" s="13" t="str">
        <f>IF('Test Sample Data'!C51="","",IF(SUM('Test Sample Data'!C$3:C$98)&gt;10,IF(AND(ISNUMBER('Test Sample Data'!C51),'Test Sample Data'!C51&lt;35,'Test Sample Data'!C51&gt;0),'Test Sample Data'!C51,35),""))</f>
        <v/>
      </c>
      <c r="D52" s="13" t="str">
        <f>IF('Test Sample Data'!D51="","",IF(SUM('Test Sample Data'!D$3:D$98)&gt;10,IF(AND(ISNUMBER('Test Sample Data'!D51),'Test Sample Data'!D51&lt;35,'Test Sample Data'!D51&gt;0),'Test Sample Data'!D51,35),""))</f>
        <v/>
      </c>
      <c r="E52" s="13" t="str">
        <f>IF('Test Sample Data'!E51="","",IF(SUM('Test Sample Data'!E$3:E$98)&gt;10,IF(AND(ISNUMBER('Test Sample Data'!E51),'Test Sample Data'!E51&lt;35,'Test Sample Data'!E51&gt;0),'Test Sample Data'!E51,35),""))</f>
        <v/>
      </c>
      <c r="F52" s="13" t="str">
        <f>IF('Test Sample Data'!F51="","",IF(SUM('Test Sample Data'!F$3:F$98)&gt;10,IF(AND(ISNUMBER('Test Sample Data'!F51),'Test Sample Data'!F51&lt;35,'Test Sample Data'!F51&gt;0),'Test Sample Data'!F51,35),""))</f>
        <v/>
      </c>
      <c r="G52" s="13" t="str">
        <f>IF('Test Sample Data'!G51="","",IF(SUM('Test Sample Data'!G$3:G$98)&gt;10,IF(AND(ISNUMBER('Test Sample Data'!G51),'Test Sample Data'!G51&lt;35,'Test Sample Data'!G51&gt;0),'Test Sample Data'!G51,35),""))</f>
        <v/>
      </c>
      <c r="H52" s="13" t="str">
        <f>IF('Test Sample Data'!H51="","",IF(SUM('Test Sample Data'!H$3:H$98)&gt;10,IF(AND(ISNUMBER('Test Sample Data'!H51),'Test Sample Data'!H51&lt;35,'Test Sample Data'!H51&gt;0),'Test Sample Data'!H51,35),""))</f>
        <v/>
      </c>
      <c r="I52" s="13" t="str">
        <f>IF('Test Sample Data'!I51="","",IF(SUM('Test Sample Data'!I$3:I$98)&gt;10,IF(AND(ISNUMBER('Test Sample Data'!I51),'Test Sample Data'!I51&lt;35,'Test Sample Data'!I51&gt;0),'Test Sample Data'!I51,35),""))</f>
        <v/>
      </c>
      <c r="J52" s="13" t="str">
        <f>IF('Test Sample Data'!J51="","",IF(SUM('Test Sample Data'!J$3:J$98)&gt;10,IF(AND(ISNUMBER('Test Sample Data'!J51),'Test Sample Data'!J51&lt;35,'Test Sample Data'!J51&gt;0),'Test Sample Data'!J51,35),""))</f>
        <v/>
      </c>
      <c r="K52" s="13" t="str">
        <f>IF('Test Sample Data'!K51="","",IF(SUM('Test Sample Data'!K$3:K$98)&gt;10,IF(AND(ISNUMBER('Test Sample Data'!K51),'Test Sample Data'!K51&lt;35,'Test Sample Data'!K51&gt;0),'Test Sample Data'!K51,35),""))</f>
        <v/>
      </c>
      <c r="L52" s="13" t="str">
        <f>IF('Test Sample Data'!L51="","",IF(SUM('Test Sample Data'!L$3:L$98)&gt;10,IF(AND(ISNUMBER('Test Sample Data'!L51),'Test Sample Data'!L51&lt;35,'Test Sample Data'!L51&gt;0),'Test Sample Data'!L51,35),""))</f>
        <v/>
      </c>
      <c r="M52" s="13" t="str">
        <f>'Gene Table'!D51</f>
        <v>hsa-miR-622</v>
      </c>
      <c r="N52" s="13" t="s">
        <v>199</v>
      </c>
      <c r="O52" s="13" t="str">
        <f>IF('Control Sample Data'!C51="","",IF(SUM('Control Sample Data'!C$3:C$98)&gt;10,IF(AND(ISNUMBER('Control Sample Data'!C51),'Control Sample Data'!C51&lt;35,'Control Sample Data'!C51&gt;0),'Control Sample Data'!C51,35),""))</f>
        <v/>
      </c>
      <c r="P52" s="13" t="str">
        <f>IF('Control Sample Data'!D51="","",IF(SUM('Control Sample Data'!D$3:D$98)&gt;10,IF(AND(ISNUMBER('Control Sample Data'!D51),'Control Sample Data'!D51&lt;35,'Control Sample Data'!D51&gt;0),'Control Sample Data'!D51,35),""))</f>
        <v/>
      </c>
      <c r="Q52" s="13" t="str">
        <f>IF('Control Sample Data'!E51="","",IF(SUM('Control Sample Data'!E$3:E$98)&gt;10,IF(AND(ISNUMBER('Control Sample Data'!E51),'Control Sample Data'!E51&lt;35,'Control Sample Data'!E51&gt;0),'Control Sample Data'!E51,35),""))</f>
        <v/>
      </c>
      <c r="R52" s="13" t="str">
        <f>IF('Control Sample Data'!F51="","",IF(SUM('Control Sample Data'!F$3:F$98)&gt;10,IF(AND(ISNUMBER('Control Sample Data'!F51),'Control Sample Data'!F51&lt;35,'Control Sample Data'!F51&gt;0),'Control Sample Data'!F51,35),""))</f>
        <v/>
      </c>
      <c r="S52" s="13" t="str">
        <f>IF('Control Sample Data'!G51="","",IF(SUM('Control Sample Data'!G$3:G$98)&gt;10,IF(AND(ISNUMBER('Control Sample Data'!G51),'Control Sample Data'!G51&lt;35,'Control Sample Data'!G51&gt;0),'Control Sample Data'!G51,35),""))</f>
        <v/>
      </c>
      <c r="T52" s="13" t="str">
        <f>IF('Control Sample Data'!H51="","",IF(SUM('Control Sample Data'!H$3:H$98)&gt;10,IF(AND(ISNUMBER('Control Sample Data'!H51),'Control Sample Data'!H51&lt;35,'Control Sample Data'!H51&gt;0),'Control Sample Data'!H51,35),""))</f>
        <v/>
      </c>
      <c r="U52" s="13" t="str">
        <f>IF('Control Sample Data'!I51="","",IF(SUM('Control Sample Data'!I$3:I$98)&gt;10,IF(AND(ISNUMBER('Control Sample Data'!I51),'Control Sample Data'!I51&lt;35,'Control Sample Data'!I51&gt;0),'Control Sample Data'!I51,35),""))</f>
        <v/>
      </c>
      <c r="V52" s="13" t="str">
        <f>IF('Control Sample Data'!J51="","",IF(SUM('Control Sample Data'!J$3:J$98)&gt;10,IF(AND(ISNUMBER('Control Sample Data'!J51),'Control Sample Data'!J51&lt;35,'Control Sample Data'!J51&gt;0),'Control Sample Data'!J51,35),""))</f>
        <v/>
      </c>
      <c r="W52" s="13" t="str">
        <f>IF('Control Sample Data'!K51="","",IF(SUM('Control Sample Data'!K$3:K$98)&gt;10,IF(AND(ISNUMBER('Control Sample Data'!K51),'Control Sample Data'!K51&lt;35,'Control Sample Data'!K51&gt;0),'Control Sample Data'!K51,35),""))</f>
        <v/>
      </c>
      <c r="X52" s="13" t="str">
        <f>IF('Control Sample Data'!L51="","",IF(SUM('Control Sample Data'!L$3:L$98)&gt;10,IF(AND(ISNUMBER('Control Sample Data'!L51),'Control Sample Data'!L51&lt;35,'Control Sample Data'!L51&gt;0),'Control Sample Data'!L51,35),""))</f>
        <v/>
      </c>
      <c r="AS52" s="12" t="str">
        <f t="shared" si="20"/>
        <v>hsa-miR-622</v>
      </c>
      <c r="AT52" s="43" t="s">
        <v>199</v>
      </c>
      <c r="AU52" s="13" t="str">
        <f t="shared" si="47"/>
        <v/>
      </c>
      <c r="AV52" s="13" t="str">
        <f t="shared" si="48"/>
        <v/>
      </c>
      <c r="AW52" s="13" t="str">
        <f t="shared" si="49"/>
        <v/>
      </c>
      <c r="AX52" s="13" t="str">
        <f t="shared" si="50"/>
        <v/>
      </c>
      <c r="AY52" s="13" t="str">
        <f t="shared" si="51"/>
        <v/>
      </c>
      <c r="AZ52" s="13" t="str">
        <f t="shared" si="52"/>
        <v/>
      </c>
      <c r="BA52" s="13" t="str">
        <f t="shared" si="53"/>
        <v/>
      </c>
      <c r="BB52" s="13" t="str">
        <f t="shared" si="54"/>
        <v/>
      </c>
      <c r="BC52" s="13" t="str">
        <f t="shared" si="55"/>
        <v/>
      </c>
      <c r="BD52" s="13" t="str">
        <f t="shared" si="56"/>
        <v/>
      </c>
      <c r="BE52" s="13" t="str">
        <f t="shared" si="57"/>
        <v/>
      </c>
      <c r="BF52" s="13" t="str">
        <f t="shared" si="58"/>
        <v/>
      </c>
      <c r="BG52" s="13" t="str">
        <f t="shared" si="59"/>
        <v/>
      </c>
      <c r="BH52" s="13" t="str">
        <f t="shared" si="60"/>
        <v/>
      </c>
      <c r="BI52" s="13" t="str">
        <f t="shared" si="61"/>
        <v/>
      </c>
      <c r="BJ52" s="13" t="str">
        <f t="shared" si="62"/>
        <v/>
      </c>
      <c r="BK52" s="13" t="str">
        <f t="shared" si="63"/>
        <v/>
      </c>
      <c r="BL52" s="13" t="str">
        <f t="shared" si="64"/>
        <v/>
      </c>
      <c r="BM52" s="13" t="str">
        <f t="shared" si="65"/>
        <v/>
      </c>
      <c r="BN52" s="13" t="str">
        <f t="shared" si="66"/>
        <v/>
      </c>
      <c r="BO52" s="45" t="str">
        <f t="shared" si="67"/>
        <v>N/A</v>
      </c>
      <c r="BP52" s="45" t="str">
        <f t="shared" si="68"/>
        <v>N/A</v>
      </c>
      <c r="BQ52" s="42" t="str">
        <f t="shared" si="24"/>
        <v>hsa-miR-622</v>
      </c>
      <c r="BR52" s="43" t="s">
        <v>493</v>
      </c>
      <c r="BS52" s="46" t="str">
        <f t="shared" si="25"/>
        <v/>
      </c>
      <c r="BT52" s="46" t="str">
        <f t="shared" si="26"/>
        <v/>
      </c>
      <c r="BU52" s="46" t="str">
        <f t="shared" si="27"/>
        <v/>
      </c>
      <c r="BV52" s="46" t="str">
        <f t="shared" si="28"/>
        <v/>
      </c>
      <c r="BW52" s="46" t="str">
        <f t="shared" si="29"/>
        <v/>
      </c>
      <c r="BX52" s="46" t="str">
        <f t="shared" si="30"/>
        <v/>
      </c>
      <c r="BY52" s="46" t="str">
        <f t="shared" si="31"/>
        <v/>
      </c>
      <c r="BZ52" s="46" t="str">
        <f t="shared" si="32"/>
        <v/>
      </c>
      <c r="CA52" s="46" t="str">
        <f t="shared" si="33"/>
        <v/>
      </c>
      <c r="CB52" s="46" t="str">
        <f t="shared" si="34"/>
        <v/>
      </c>
      <c r="CC52" s="46" t="str">
        <f t="shared" si="35"/>
        <v/>
      </c>
      <c r="CD52" s="46" t="str">
        <f t="shared" si="36"/>
        <v/>
      </c>
      <c r="CE52" s="46" t="str">
        <f t="shared" si="37"/>
        <v/>
      </c>
      <c r="CF52" s="46" t="str">
        <f t="shared" si="38"/>
        <v/>
      </c>
      <c r="CG52" s="46" t="str">
        <f t="shared" si="39"/>
        <v/>
      </c>
      <c r="CH52" s="46" t="str">
        <f t="shared" si="40"/>
        <v/>
      </c>
      <c r="CI52" s="46" t="str">
        <f t="shared" si="41"/>
        <v/>
      </c>
      <c r="CJ52" s="46" t="str">
        <f t="shared" si="42"/>
        <v/>
      </c>
      <c r="CK52" s="46" t="str">
        <f t="shared" si="43"/>
        <v/>
      </c>
      <c r="CL52" s="46" t="str">
        <f t="shared" si="44"/>
        <v/>
      </c>
    </row>
    <row r="53" spans="1:90">
      <c r="A53" s="12" t="str">
        <f>'Gene Table'!D52</f>
        <v>hsa-miR-500a-5p</v>
      </c>
      <c r="B53" s="12" t="s">
        <v>203</v>
      </c>
      <c r="C53" s="13" t="str">
        <f>IF('Test Sample Data'!C52="","",IF(SUM('Test Sample Data'!C$3:C$98)&gt;10,IF(AND(ISNUMBER('Test Sample Data'!C52),'Test Sample Data'!C52&lt;35,'Test Sample Data'!C52&gt;0),'Test Sample Data'!C52,35),""))</f>
        <v/>
      </c>
      <c r="D53" s="13" t="str">
        <f>IF('Test Sample Data'!D52="","",IF(SUM('Test Sample Data'!D$3:D$98)&gt;10,IF(AND(ISNUMBER('Test Sample Data'!D52),'Test Sample Data'!D52&lt;35,'Test Sample Data'!D52&gt;0),'Test Sample Data'!D52,35),""))</f>
        <v/>
      </c>
      <c r="E53" s="13" t="str">
        <f>IF('Test Sample Data'!E52="","",IF(SUM('Test Sample Data'!E$3:E$98)&gt;10,IF(AND(ISNUMBER('Test Sample Data'!E52),'Test Sample Data'!E52&lt;35,'Test Sample Data'!E52&gt;0),'Test Sample Data'!E52,35),""))</f>
        <v/>
      </c>
      <c r="F53" s="13" t="str">
        <f>IF('Test Sample Data'!F52="","",IF(SUM('Test Sample Data'!F$3:F$98)&gt;10,IF(AND(ISNUMBER('Test Sample Data'!F52),'Test Sample Data'!F52&lt;35,'Test Sample Data'!F52&gt;0),'Test Sample Data'!F52,35),""))</f>
        <v/>
      </c>
      <c r="G53" s="13" t="str">
        <f>IF('Test Sample Data'!G52="","",IF(SUM('Test Sample Data'!G$3:G$98)&gt;10,IF(AND(ISNUMBER('Test Sample Data'!G52),'Test Sample Data'!G52&lt;35,'Test Sample Data'!G52&gt;0),'Test Sample Data'!G52,35),""))</f>
        <v/>
      </c>
      <c r="H53" s="13" t="str">
        <f>IF('Test Sample Data'!H52="","",IF(SUM('Test Sample Data'!H$3:H$98)&gt;10,IF(AND(ISNUMBER('Test Sample Data'!H52),'Test Sample Data'!H52&lt;35,'Test Sample Data'!H52&gt;0),'Test Sample Data'!H52,35),""))</f>
        <v/>
      </c>
      <c r="I53" s="13" t="str">
        <f>IF('Test Sample Data'!I52="","",IF(SUM('Test Sample Data'!I$3:I$98)&gt;10,IF(AND(ISNUMBER('Test Sample Data'!I52),'Test Sample Data'!I52&lt;35,'Test Sample Data'!I52&gt;0),'Test Sample Data'!I52,35),""))</f>
        <v/>
      </c>
      <c r="J53" s="13" t="str">
        <f>IF('Test Sample Data'!J52="","",IF(SUM('Test Sample Data'!J$3:J$98)&gt;10,IF(AND(ISNUMBER('Test Sample Data'!J52),'Test Sample Data'!J52&lt;35,'Test Sample Data'!J52&gt;0),'Test Sample Data'!J52,35),""))</f>
        <v/>
      </c>
      <c r="K53" s="13" t="str">
        <f>IF('Test Sample Data'!K52="","",IF(SUM('Test Sample Data'!K$3:K$98)&gt;10,IF(AND(ISNUMBER('Test Sample Data'!K52),'Test Sample Data'!K52&lt;35,'Test Sample Data'!K52&gt;0),'Test Sample Data'!K52,35),""))</f>
        <v/>
      </c>
      <c r="L53" s="13" t="str">
        <f>IF('Test Sample Data'!L52="","",IF(SUM('Test Sample Data'!L$3:L$98)&gt;10,IF(AND(ISNUMBER('Test Sample Data'!L52),'Test Sample Data'!L52&lt;35,'Test Sample Data'!L52&gt;0),'Test Sample Data'!L52,35),""))</f>
        <v/>
      </c>
      <c r="M53" s="13" t="str">
        <f>'Gene Table'!D52</f>
        <v>hsa-miR-500a-5p</v>
      </c>
      <c r="N53" s="13" t="s">
        <v>203</v>
      </c>
      <c r="O53" s="13" t="str">
        <f>IF('Control Sample Data'!C52="","",IF(SUM('Control Sample Data'!C$3:C$98)&gt;10,IF(AND(ISNUMBER('Control Sample Data'!C52),'Control Sample Data'!C52&lt;35,'Control Sample Data'!C52&gt;0),'Control Sample Data'!C52,35),""))</f>
        <v/>
      </c>
      <c r="P53" s="13" t="str">
        <f>IF('Control Sample Data'!D52="","",IF(SUM('Control Sample Data'!D$3:D$98)&gt;10,IF(AND(ISNUMBER('Control Sample Data'!D52),'Control Sample Data'!D52&lt;35,'Control Sample Data'!D52&gt;0),'Control Sample Data'!D52,35),""))</f>
        <v/>
      </c>
      <c r="Q53" s="13" t="str">
        <f>IF('Control Sample Data'!E52="","",IF(SUM('Control Sample Data'!E$3:E$98)&gt;10,IF(AND(ISNUMBER('Control Sample Data'!E52),'Control Sample Data'!E52&lt;35,'Control Sample Data'!E52&gt;0),'Control Sample Data'!E52,35),""))</f>
        <v/>
      </c>
      <c r="R53" s="13" t="str">
        <f>IF('Control Sample Data'!F52="","",IF(SUM('Control Sample Data'!F$3:F$98)&gt;10,IF(AND(ISNUMBER('Control Sample Data'!F52),'Control Sample Data'!F52&lt;35,'Control Sample Data'!F52&gt;0),'Control Sample Data'!F52,35),""))</f>
        <v/>
      </c>
      <c r="S53" s="13" t="str">
        <f>IF('Control Sample Data'!G52="","",IF(SUM('Control Sample Data'!G$3:G$98)&gt;10,IF(AND(ISNUMBER('Control Sample Data'!G52),'Control Sample Data'!G52&lt;35,'Control Sample Data'!G52&gt;0),'Control Sample Data'!G52,35),""))</f>
        <v/>
      </c>
      <c r="T53" s="13" t="str">
        <f>IF('Control Sample Data'!H52="","",IF(SUM('Control Sample Data'!H$3:H$98)&gt;10,IF(AND(ISNUMBER('Control Sample Data'!H52),'Control Sample Data'!H52&lt;35,'Control Sample Data'!H52&gt;0),'Control Sample Data'!H52,35),""))</f>
        <v/>
      </c>
      <c r="U53" s="13" t="str">
        <f>IF('Control Sample Data'!I52="","",IF(SUM('Control Sample Data'!I$3:I$98)&gt;10,IF(AND(ISNUMBER('Control Sample Data'!I52),'Control Sample Data'!I52&lt;35,'Control Sample Data'!I52&gt;0),'Control Sample Data'!I52,35),""))</f>
        <v/>
      </c>
      <c r="V53" s="13" t="str">
        <f>IF('Control Sample Data'!J52="","",IF(SUM('Control Sample Data'!J$3:J$98)&gt;10,IF(AND(ISNUMBER('Control Sample Data'!J52),'Control Sample Data'!J52&lt;35,'Control Sample Data'!J52&gt;0),'Control Sample Data'!J52,35),""))</f>
        <v/>
      </c>
      <c r="W53" s="13" t="str">
        <f>IF('Control Sample Data'!K52="","",IF(SUM('Control Sample Data'!K$3:K$98)&gt;10,IF(AND(ISNUMBER('Control Sample Data'!K52),'Control Sample Data'!K52&lt;35,'Control Sample Data'!K52&gt;0),'Control Sample Data'!K52,35),""))</f>
        <v/>
      </c>
      <c r="X53" s="13" t="str">
        <f>IF('Control Sample Data'!L52="","",IF(SUM('Control Sample Data'!L$3:L$98)&gt;10,IF(AND(ISNUMBER('Control Sample Data'!L52),'Control Sample Data'!L52&lt;35,'Control Sample Data'!L52&gt;0),'Control Sample Data'!L52,35),""))</f>
        <v/>
      </c>
      <c r="AS53" s="12" t="str">
        <f t="shared" si="20"/>
        <v>hsa-miR-500a-5p</v>
      </c>
      <c r="AT53" s="43" t="s">
        <v>203</v>
      </c>
      <c r="AU53" s="13" t="str">
        <f t="shared" si="47"/>
        <v/>
      </c>
      <c r="AV53" s="13" t="str">
        <f t="shared" si="48"/>
        <v/>
      </c>
      <c r="AW53" s="13" t="str">
        <f t="shared" si="49"/>
        <v/>
      </c>
      <c r="AX53" s="13" t="str">
        <f t="shared" si="50"/>
        <v/>
      </c>
      <c r="AY53" s="13" t="str">
        <f t="shared" si="51"/>
        <v/>
      </c>
      <c r="AZ53" s="13" t="str">
        <f t="shared" si="52"/>
        <v/>
      </c>
      <c r="BA53" s="13" t="str">
        <f t="shared" si="53"/>
        <v/>
      </c>
      <c r="BB53" s="13" t="str">
        <f t="shared" si="54"/>
        <v/>
      </c>
      <c r="BC53" s="13" t="str">
        <f t="shared" si="55"/>
        <v/>
      </c>
      <c r="BD53" s="13" t="str">
        <f t="shared" si="56"/>
        <v/>
      </c>
      <c r="BE53" s="13" t="str">
        <f t="shared" si="57"/>
        <v/>
      </c>
      <c r="BF53" s="13" t="str">
        <f t="shared" si="58"/>
        <v/>
      </c>
      <c r="BG53" s="13" t="str">
        <f t="shared" si="59"/>
        <v/>
      </c>
      <c r="BH53" s="13" t="str">
        <f t="shared" si="60"/>
        <v/>
      </c>
      <c r="BI53" s="13" t="str">
        <f t="shared" si="61"/>
        <v/>
      </c>
      <c r="BJ53" s="13" t="str">
        <f t="shared" si="62"/>
        <v/>
      </c>
      <c r="BK53" s="13" t="str">
        <f t="shared" si="63"/>
        <v/>
      </c>
      <c r="BL53" s="13" t="str">
        <f t="shared" si="64"/>
        <v/>
      </c>
      <c r="BM53" s="13" t="str">
        <f t="shared" si="65"/>
        <v/>
      </c>
      <c r="BN53" s="13" t="str">
        <f t="shared" si="66"/>
        <v/>
      </c>
      <c r="BO53" s="45" t="str">
        <f t="shared" si="67"/>
        <v>N/A</v>
      </c>
      <c r="BP53" s="45" t="str">
        <f t="shared" si="68"/>
        <v>N/A</v>
      </c>
      <c r="BQ53" s="42" t="str">
        <f t="shared" si="24"/>
        <v>hsa-miR-500a-5p</v>
      </c>
      <c r="BR53" s="43" t="s">
        <v>494</v>
      </c>
      <c r="BS53" s="46" t="str">
        <f t="shared" si="25"/>
        <v/>
      </c>
      <c r="BT53" s="46" t="str">
        <f t="shared" si="26"/>
        <v/>
      </c>
      <c r="BU53" s="46" t="str">
        <f t="shared" si="27"/>
        <v/>
      </c>
      <c r="BV53" s="46" t="str">
        <f t="shared" si="28"/>
        <v/>
      </c>
      <c r="BW53" s="46" t="str">
        <f t="shared" si="29"/>
        <v/>
      </c>
      <c r="BX53" s="46" t="str">
        <f t="shared" si="30"/>
        <v/>
      </c>
      <c r="BY53" s="46" t="str">
        <f t="shared" si="31"/>
        <v/>
      </c>
      <c r="BZ53" s="46" t="str">
        <f t="shared" si="32"/>
        <v/>
      </c>
      <c r="CA53" s="46" t="str">
        <f t="shared" si="33"/>
        <v/>
      </c>
      <c r="CB53" s="46" t="str">
        <f t="shared" si="34"/>
        <v/>
      </c>
      <c r="CC53" s="46" t="str">
        <f t="shared" si="35"/>
        <v/>
      </c>
      <c r="CD53" s="46" t="str">
        <f t="shared" si="36"/>
        <v/>
      </c>
      <c r="CE53" s="46" t="str">
        <f t="shared" si="37"/>
        <v/>
      </c>
      <c r="CF53" s="46" t="str">
        <f t="shared" si="38"/>
        <v/>
      </c>
      <c r="CG53" s="46" t="str">
        <f t="shared" si="39"/>
        <v/>
      </c>
      <c r="CH53" s="46" t="str">
        <f t="shared" si="40"/>
        <v/>
      </c>
      <c r="CI53" s="46" t="str">
        <f t="shared" si="41"/>
        <v/>
      </c>
      <c r="CJ53" s="46" t="str">
        <f t="shared" si="42"/>
        <v/>
      </c>
      <c r="CK53" s="46" t="str">
        <f t="shared" si="43"/>
        <v/>
      </c>
      <c r="CL53" s="46" t="str">
        <f t="shared" si="44"/>
        <v/>
      </c>
    </row>
    <row r="54" spans="1:90">
      <c r="A54" s="12" t="str">
        <f>'Gene Table'!D53</f>
        <v>hsa-miR-516a-5p</v>
      </c>
      <c r="B54" s="12" t="s">
        <v>207</v>
      </c>
      <c r="C54" s="13" t="str">
        <f>IF('Test Sample Data'!C53="","",IF(SUM('Test Sample Data'!C$3:C$98)&gt;10,IF(AND(ISNUMBER('Test Sample Data'!C53),'Test Sample Data'!C53&lt;35,'Test Sample Data'!C53&gt;0),'Test Sample Data'!C53,35),""))</f>
        <v/>
      </c>
      <c r="D54" s="13" t="str">
        <f>IF('Test Sample Data'!D53="","",IF(SUM('Test Sample Data'!D$3:D$98)&gt;10,IF(AND(ISNUMBER('Test Sample Data'!D53),'Test Sample Data'!D53&lt;35,'Test Sample Data'!D53&gt;0),'Test Sample Data'!D53,35),""))</f>
        <v/>
      </c>
      <c r="E54" s="13" t="str">
        <f>IF('Test Sample Data'!E53="","",IF(SUM('Test Sample Data'!E$3:E$98)&gt;10,IF(AND(ISNUMBER('Test Sample Data'!E53),'Test Sample Data'!E53&lt;35,'Test Sample Data'!E53&gt;0),'Test Sample Data'!E53,35),""))</f>
        <v/>
      </c>
      <c r="F54" s="13" t="str">
        <f>IF('Test Sample Data'!F53="","",IF(SUM('Test Sample Data'!F$3:F$98)&gt;10,IF(AND(ISNUMBER('Test Sample Data'!F53),'Test Sample Data'!F53&lt;35,'Test Sample Data'!F53&gt;0),'Test Sample Data'!F53,35),""))</f>
        <v/>
      </c>
      <c r="G54" s="13" t="str">
        <f>IF('Test Sample Data'!G53="","",IF(SUM('Test Sample Data'!G$3:G$98)&gt;10,IF(AND(ISNUMBER('Test Sample Data'!G53),'Test Sample Data'!G53&lt;35,'Test Sample Data'!G53&gt;0),'Test Sample Data'!G53,35),""))</f>
        <v/>
      </c>
      <c r="H54" s="13" t="str">
        <f>IF('Test Sample Data'!H53="","",IF(SUM('Test Sample Data'!H$3:H$98)&gt;10,IF(AND(ISNUMBER('Test Sample Data'!H53),'Test Sample Data'!H53&lt;35,'Test Sample Data'!H53&gt;0),'Test Sample Data'!H53,35),""))</f>
        <v/>
      </c>
      <c r="I54" s="13" t="str">
        <f>IF('Test Sample Data'!I53="","",IF(SUM('Test Sample Data'!I$3:I$98)&gt;10,IF(AND(ISNUMBER('Test Sample Data'!I53),'Test Sample Data'!I53&lt;35,'Test Sample Data'!I53&gt;0),'Test Sample Data'!I53,35),""))</f>
        <v/>
      </c>
      <c r="J54" s="13" t="str">
        <f>IF('Test Sample Data'!J53="","",IF(SUM('Test Sample Data'!J$3:J$98)&gt;10,IF(AND(ISNUMBER('Test Sample Data'!J53),'Test Sample Data'!J53&lt;35,'Test Sample Data'!J53&gt;0),'Test Sample Data'!J53,35),""))</f>
        <v/>
      </c>
      <c r="K54" s="13" t="str">
        <f>IF('Test Sample Data'!K53="","",IF(SUM('Test Sample Data'!K$3:K$98)&gt;10,IF(AND(ISNUMBER('Test Sample Data'!K53),'Test Sample Data'!K53&lt;35,'Test Sample Data'!K53&gt;0),'Test Sample Data'!K53,35),""))</f>
        <v/>
      </c>
      <c r="L54" s="13" t="str">
        <f>IF('Test Sample Data'!L53="","",IF(SUM('Test Sample Data'!L$3:L$98)&gt;10,IF(AND(ISNUMBER('Test Sample Data'!L53),'Test Sample Data'!L53&lt;35,'Test Sample Data'!L53&gt;0),'Test Sample Data'!L53,35),""))</f>
        <v/>
      </c>
      <c r="M54" s="13" t="str">
        <f>'Gene Table'!D53</f>
        <v>hsa-miR-516a-5p</v>
      </c>
      <c r="N54" s="13" t="s">
        <v>207</v>
      </c>
      <c r="O54" s="13" t="str">
        <f>IF('Control Sample Data'!C53="","",IF(SUM('Control Sample Data'!C$3:C$98)&gt;10,IF(AND(ISNUMBER('Control Sample Data'!C53),'Control Sample Data'!C53&lt;35,'Control Sample Data'!C53&gt;0),'Control Sample Data'!C53,35),""))</f>
        <v/>
      </c>
      <c r="P54" s="13" t="str">
        <f>IF('Control Sample Data'!D53="","",IF(SUM('Control Sample Data'!D$3:D$98)&gt;10,IF(AND(ISNUMBER('Control Sample Data'!D53),'Control Sample Data'!D53&lt;35,'Control Sample Data'!D53&gt;0),'Control Sample Data'!D53,35),""))</f>
        <v/>
      </c>
      <c r="Q54" s="13" t="str">
        <f>IF('Control Sample Data'!E53="","",IF(SUM('Control Sample Data'!E$3:E$98)&gt;10,IF(AND(ISNUMBER('Control Sample Data'!E53),'Control Sample Data'!E53&lt;35,'Control Sample Data'!E53&gt;0),'Control Sample Data'!E53,35),""))</f>
        <v/>
      </c>
      <c r="R54" s="13" t="str">
        <f>IF('Control Sample Data'!F53="","",IF(SUM('Control Sample Data'!F$3:F$98)&gt;10,IF(AND(ISNUMBER('Control Sample Data'!F53),'Control Sample Data'!F53&lt;35,'Control Sample Data'!F53&gt;0),'Control Sample Data'!F53,35),""))</f>
        <v/>
      </c>
      <c r="S54" s="13" t="str">
        <f>IF('Control Sample Data'!G53="","",IF(SUM('Control Sample Data'!G$3:G$98)&gt;10,IF(AND(ISNUMBER('Control Sample Data'!G53),'Control Sample Data'!G53&lt;35,'Control Sample Data'!G53&gt;0),'Control Sample Data'!G53,35),""))</f>
        <v/>
      </c>
      <c r="T54" s="13" t="str">
        <f>IF('Control Sample Data'!H53="","",IF(SUM('Control Sample Data'!H$3:H$98)&gt;10,IF(AND(ISNUMBER('Control Sample Data'!H53),'Control Sample Data'!H53&lt;35,'Control Sample Data'!H53&gt;0),'Control Sample Data'!H53,35),""))</f>
        <v/>
      </c>
      <c r="U54" s="13" t="str">
        <f>IF('Control Sample Data'!I53="","",IF(SUM('Control Sample Data'!I$3:I$98)&gt;10,IF(AND(ISNUMBER('Control Sample Data'!I53),'Control Sample Data'!I53&lt;35,'Control Sample Data'!I53&gt;0),'Control Sample Data'!I53,35),""))</f>
        <v/>
      </c>
      <c r="V54" s="13" t="str">
        <f>IF('Control Sample Data'!J53="","",IF(SUM('Control Sample Data'!J$3:J$98)&gt;10,IF(AND(ISNUMBER('Control Sample Data'!J53),'Control Sample Data'!J53&lt;35,'Control Sample Data'!J53&gt;0),'Control Sample Data'!J53,35),""))</f>
        <v/>
      </c>
      <c r="W54" s="13" t="str">
        <f>IF('Control Sample Data'!K53="","",IF(SUM('Control Sample Data'!K$3:K$98)&gt;10,IF(AND(ISNUMBER('Control Sample Data'!K53),'Control Sample Data'!K53&lt;35,'Control Sample Data'!K53&gt;0),'Control Sample Data'!K53,35),""))</f>
        <v/>
      </c>
      <c r="X54" s="13" t="str">
        <f>IF('Control Sample Data'!L53="","",IF(SUM('Control Sample Data'!L$3:L$98)&gt;10,IF(AND(ISNUMBER('Control Sample Data'!L53),'Control Sample Data'!L53&lt;35,'Control Sample Data'!L53&gt;0),'Control Sample Data'!L53,35),""))</f>
        <v/>
      </c>
      <c r="AS54" s="12" t="str">
        <f t="shared" si="20"/>
        <v>hsa-miR-516a-5p</v>
      </c>
      <c r="AT54" s="43" t="s">
        <v>207</v>
      </c>
      <c r="AU54" s="13" t="str">
        <f t="shared" si="47"/>
        <v/>
      </c>
      <c r="AV54" s="13" t="str">
        <f t="shared" si="48"/>
        <v/>
      </c>
      <c r="AW54" s="13" t="str">
        <f t="shared" si="49"/>
        <v/>
      </c>
      <c r="AX54" s="13" t="str">
        <f t="shared" si="50"/>
        <v/>
      </c>
      <c r="AY54" s="13" t="str">
        <f t="shared" si="51"/>
        <v/>
      </c>
      <c r="AZ54" s="13" t="str">
        <f t="shared" si="52"/>
        <v/>
      </c>
      <c r="BA54" s="13" t="str">
        <f t="shared" si="53"/>
        <v/>
      </c>
      <c r="BB54" s="13" t="str">
        <f t="shared" si="54"/>
        <v/>
      </c>
      <c r="BC54" s="13" t="str">
        <f t="shared" si="55"/>
        <v/>
      </c>
      <c r="BD54" s="13" t="str">
        <f t="shared" si="56"/>
        <v/>
      </c>
      <c r="BE54" s="13" t="str">
        <f t="shared" si="57"/>
        <v/>
      </c>
      <c r="BF54" s="13" t="str">
        <f t="shared" si="58"/>
        <v/>
      </c>
      <c r="BG54" s="13" t="str">
        <f t="shared" si="59"/>
        <v/>
      </c>
      <c r="BH54" s="13" t="str">
        <f t="shared" si="60"/>
        <v/>
      </c>
      <c r="BI54" s="13" t="str">
        <f t="shared" si="61"/>
        <v/>
      </c>
      <c r="BJ54" s="13" t="str">
        <f t="shared" si="62"/>
        <v/>
      </c>
      <c r="BK54" s="13" t="str">
        <f t="shared" si="63"/>
        <v/>
      </c>
      <c r="BL54" s="13" t="str">
        <f t="shared" si="64"/>
        <v/>
      </c>
      <c r="BM54" s="13" t="str">
        <f t="shared" si="65"/>
        <v/>
      </c>
      <c r="BN54" s="13" t="str">
        <f t="shared" si="66"/>
        <v/>
      </c>
      <c r="BO54" s="45" t="str">
        <f t="shared" si="67"/>
        <v>N/A</v>
      </c>
      <c r="BP54" s="45" t="str">
        <f t="shared" si="68"/>
        <v>N/A</v>
      </c>
      <c r="BQ54" s="42" t="str">
        <f t="shared" si="24"/>
        <v>hsa-miR-516a-5p</v>
      </c>
      <c r="BR54" s="43" t="s">
        <v>495</v>
      </c>
      <c r="BS54" s="46" t="str">
        <f t="shared" si="25"/>
        <v/>
      </c>
      <c r="BT54" s="46" t="str">
        <f t="shared" si="26"/>
        <v/>
      </c>
      <c r="BU54" s="46" t="str">
        <f t="shared" si="27"/>
        <v/>
      </c>
      <c r="BV54" s="46" t="str">
        <f t="shared" si="28"/>
        <v/>
      </c>
      <c r="BW54" s="46" t="str">
        <f t="shared" si="29"/>
        <v/>
      </c>
      <c r="BX54" s="46" t="str">
        <f t="shared" si="30"/>
        <v/>
      </c>
      <c r="BY54" s="46" t="str">
        <f t="shared" si="31"/>
        <v/>
      </c>
      <c r="BZ54" s="46" t="str">
        <f t="shared" si="32"/>
        <v/>
      </c>
      <c r="CA54" s="46" t="str">
        <f t="shared" si="33"/>
        <v/>
      </c>
      <c r="CB54" s="46" t="str">
        <f t="shared" si="34"/>
        <v/>
      </c>
      <c r="CC54" s="46" t="str">
        <f t="shared" si="35"/>
        <v/>
      </c>
      <c r="CD54" s="46" t="str">
        <f t="shared" si="36"/>
        <v/>
      </c>
      <c r="CE54" s="46" t="str">
        <f t="shared" si="37"/>
        <v/>
      </c>
      <c r="CF54" s="46" t="str">
        <f t="shared" si="38"/>
        <v/>
      </c>
      <c r="CG54" s="46" t="str">
        <f t="shared" si="39"/>
        <v/>
      </c>
      <c r="CH54" s="46" t="str">
        <f t="shared" si="40"/>
        <v/>
      </c>
      <c r="CI54" s="46" t="str">
        <f t="shared" si="41"/>
        <v/>
      </c>
      <c r="CJ54" s="46" t="str">
        <f t="shared" si="42"/>
        <v/>
      </c>
      <c r="CK54" s="46" t="str">
        <f t="shared" si="43"/>
        <v/>
      </c>
      <c r="CL54" s="46" t="str">
        <f t="shared" si="44"/>
        <v/>
      </c>
    </row>
    <row r="55" spans="1:90">
      <c r="A55" s="12" t="str">
        <f>'Gene Table'!D54</f>
        <v>hsa-miR-150-5p</v>
      </c>
      <c r="B55" s="12" t="s">
        <v>211</v>
      </c>
      <c r="C55" s="13" t="str">
        <f>IF('Test Sample Data'!C54="","",IF(SUM('Test Sample Data'!C$3:C$98)&gt;10,IF(AND(ISNUMBER('Test Sample Data'!C54),'Test Sample Data'!C54&lt;35,'Test Sample Data'!C54&gt;0),'Test Sample Data'!C54,35),""))</f>
        <v/>
      </c>
      <c r="D55" s="13" t="str">
        <f>IF('Test Sample Data'!D54="","",IF(SUM('Test Sample Data'!D$3:D$98)&gt;10,IF(AND(ISNUMBER('Test Sample Data'!D54),'Test Sample Data'!D54&lt;35,'Test Sample Data'!D54&gt;0),'Test Sample Data'!D54,35),""))</f>
        <v/>
      </c>
      <c r="E55" s="13" t="str">
        <f>IF('Test Sample Data'!E54="","",IF(SUM('Test Sample Data'!E$3:E$98)&gt;10,IF(AND(ISNUMBER('Test Sample Data'!E54),'Test Sample Data'!E54&lt;35,'Test Sample Data'!E54&gt;0),'Test Sample Data'!E54,35),""))</f>
        <v/>
      </c>
      <c r="F55" s="13" t="str">
        <f>IF('Test Sample Data'!F54="","",IF(SUM('Test Sample Data'!F$3:F$98)&gt;10,IF(AND(ISNUMBER('Test Sample Data'!F54),'Test Sample Data'!F54&lt;35,'Test Sample Data'!F54&gt;0),'Test Sample Data'!F54,35),""))</f>
        <v/>
      </c>
      <c r="G55" s="13" t="str">
        <f>IF('Test Sample Data'!G54="","",IF(SUM('Test Sample Data'!G$3:G$98)&gt;10,IF(AND(ISNUMBER('Test Sample Data'!G54),'Test Sample Data'!G54&lt;35,'Test Sample Data'!G54&gt;0),'Test Sample Data'!G54,35),""))</f>
        <v/>
      </c>
      <c r="H55" s="13" t="str">
        <f>IF('Test Sample Data'!H54="","",IF(SUM('Test Sample Data'!H$3:H$98)&gt;10,IF(AND(ISNUMBER('Test Sample Data'!H54),'Test Sample Data'!H54&lt;35,'Test Sample Data'!H54&gt;0),'Test Sample Data'!H54,35),""))</f>
        <v/>
      </c>
      <c r="I55" s="13" t="str">
        <f>IF('Test Sample Data'!I54="","",IF(SUM('Test Sample Data'!I$3:I$98)&gt;10,IF(AND(ISNUMBER('Test Sample Data'!I54),'Test Sample Data'!I54&lt;35,'Test Sample Data'!I54&gt;0),'Test Sample Data'!I54,35),""))</f>
        <v/>
      </c>
      <c r="J55" s="13" t="str">
        <f>IF('Test Sample Data'!J54="","",IF(SUM('Test Sample Data'!J$3:J$98)&gt;10,IF(AND(ISNUMBER('Test Sample Data'!J54),'Test Sample Data'!J54&lt;35,'Test Sample Data'!J54&gt;0),'Test Sample Data'!J54,35),""))</f>
        <v/>
      </c>
      <c r="K55" s="13" t="str">
        <f>IF('Test Sample Data'!K54="","",IF(SUM('Test Sample Data'!K$3:K$98)&gt;10,IF(AND(ISNUMBER('Test Sample Data'!K54),'Test Sample Data'!K54&lt;35,'Test Sample Data'!K54&gt;0),'Test Sample Data'!K54,35),""))</f>
        <v/>
      </c>
      <c r="L55" s="13" t="str">
        <f>IF('Test Sample Data'!L54="","",IF(SUM('Test Sample Data'!L$3:L$98)&gt;10,IF(AND(ISNUMBER('Test Sample Data'!L54),'Test Sample Data'!L54&lt;35,'Test Sample Data'!L54&gt;0),'Test Sample Data'!L54,35),""))</f>
        <v/>
      </c>
      <c r="M55" s="13" t="str">
        <f>'Gene Table'!D54</f>
        <v>hsa-miR-150-5p</v>
      </c>
      <c r="N55" s="13" t="s">
        <v>211</v>
      </c>
      <c r="O55" s="13" t="str">
        <f>IF('Control Sample Data'!C54="","",IF(SUM('Control Sample Data'!C$3:C$98)&gt;10,IF(AND(ISNUMBER('Control Sample Data'!C54),'Control Sample Data'!C54&lt;35,'Control Sample Data'!C54&gt;0),'Control Sample Data'!C54,35),""))</f>
        <v/>
      </c>
      <c r="P55" s="13" t="str">
        <f>IF('Control Sample Data'!D54="","",IF(SUM('Control Sample Data'!D$3:D$98)&gt;10,IF(AND(ISNUMBER('Control Sample Data'!D54),'Control Sample Data'!D54&lt;35,'Control Sample Data'!D54&gt;0),'Control Sample Data'!D54,35),""))</f>
        <v/>
      </c>
      <c r="Q55" s="13" t="str">
        <f>IF('Control Sample Data'!E54="","",IF(SUM('Control Sample Data'!E$3:E$98)&gt;10,IF(AND(ISNUMBER('Control Sample Data'!E54),'Control Sample Data'!E54&lt;35,'Control Sample Data'!E54&gt;0),'Control Sample Data'!E54,35),""))</f>
        <v/>
      </c>
      <c r="R55" s="13" t="str">
        <f>IF('Control Sample Data'!F54="","",IF(SUM('Control Sample Data'!F$3:F$98)&gt;10,IF(AND(ISNUMBER('Control Sample Data'!F54),'Control Sample Data'!F54&lt;35,'Control Sample Data'!F54&gt;0),'Control Sample Data'!F54,35),""))</f>
        <v/>
      </c>
      <c r="S55" s="13" t="str">
        <f>IF('Control Sample Data'!G54="","",IF(SUM('Control Sample Data'!G$3:G$98)&gt;10,IF(AND(ISNUMBER('Control Sample Data'!G54),'Control Sample Data'!G54&lt;35,'Control Sample Data'!G54&gt;0),'Control Sample Data'!G54,35),""))</f>
        <v/>
      </c>
      <c r="T55" s="13" t="str">
        <f>IF('Control Sample Data'!H54="","",IF(SUM('Control Sample Data'!H$3:H$98)&gt;10,IF(AND(ISNUMBER('Control Sample Data'!H54),'Control Sample Data'!H54&lt;35,'Control Sample Data'!H54&gt;0),'Control Sample Data'!H54,35),""))</f>
        <v/>
      </c>
      <c r="U55" s="13" t="str">
        <f>IF('Control Sample Data'!I54="","",IF(SUM('Control Sample Data'!I$3:I$98)&gt;10,IF(AND(ISNUMBER('Control Sample Data'!I54),'Control Sample Data'!I54&lt;35,'Control Sample Data'!I54&gt;0),'Control Sample Data'!I54,35),""))</f>
        <v/>
      </c>
      <c r="V55" s="13" t="str">
        <f>IF('Control Sample Data'!J54="","",IF(SUM('Control Sample Data'!J$3:J$98)&gt;10,IF(AND(ISNUMBER('Control Sample Data'!J54),'Control Sample Data'!J54&lt;35,'Control Sample Data'!J54&gt;0),'Control Sample Data'!J54,35),""))</f>
        <v/>
      </c>
      <c r="W55" s="13" t="str">
        <f>IF('Control Sample Data'!K54="","",IF(SUM('Control Sample Data'!K$3:K$98)&gt;10,IF(AND(ISNUMBER('Control Sample Data'!K54),'Control Sample Data'!K54&lt;35,'Control Sample Data'!K54&gt;0),'Control Sample Data'!K54,35),""))</f>
        <v/>
      </c>
      <c r="X55" s="13" t="str">
        <f>IF('Control Sample Data'!L54="","",IF(SUM('Control Sample Data'!L$3:L$98)&gt;10,IF(AND(ISNUMBER('Control Sample Data'!L54),'Control Sample Data'!L54&lt;35,'Control Sample Data'!L54&gt;0),'Control Sample Data'!L54,35),""))</f>
        <v/>
      </c>
      <c r="AS55" s="12" t="str">
        <f t="shared" si="20"/>
        <v>hsa-miR-150-5p</v>
      </c>
      <c r="AT55" s="43" t="s">
        <v>211</v>
      </c>
      <c r="AU55" s="13" t="str">
        <f t="shared" si="47"/>
        <v/>
      </c>
      <c r="AV55" s="13" t="str">
        <f t="shared" si="48"/>
        <v/>
      </c>
      <c r="AW55" s="13" t="str">
        <f t="shared" si="49"/>
        <v/>
      </c>
      <c r="AX55" s="13" t="str">
        <f t="shared" si="50"/>
        <v/>
      </c>
      <c r="AY55" s="13" t="str">
        <f t="shared" si="51"/>
        <v/>
      </c>
      <c r="AZ55" s="13" t="str">
        <f t="shared" si="52"/>
        <v/>
      </c>
      <c r="BA55" s="13" t="str">
        <f t="shared" si="53"/>
        <v/>
      </c>
      <c r="BB55" s="13" t="str">
        <f t="shared" si="54"/>
        <v/>
      </c>
      <c r="BC55" s="13" t="str">
        <f t="shared" si="55"/>
        <v/>
      </c>
      <c r="BD55" s="13" t="str">
        <f t="shared" si="56"/>
        <v/>
      </c>
      <c r="BE55" s="13" t="str">
        <f t="shared" si="57"/>
        <v/>
      </c>
      <c r="BF55" s="13" t="str">
        <f t="shared" si="58"/>
        <v/>
      </c>
      <c r="BG55" s="13" t="str">
        <f t="shared" si="59"/>
        <v/>
      </c>
      <c r="BH55" s="13" t="str">
        <f t="shared" si="60"/>
        <v/>
      </c>
      <c r="BI55" s="13" t="str">
        <f t="shared" si="61"/>
        <v/>
      </c>
      <c r="BJ55" s="13" t="str">
        <f t="shared" si="62"/>
        <v/>
      </c>
      <c r="BK55" s="13" t="str">
        <f t="shared" si="63"/>
        <v/>
      </c>
      <c r="BL55" s="13" t="str">
        <f t="shared" si="64"/>
        <v/>
      </c>
      <c r="BM55" s="13" t="str">
        <f t="shared" si="65"/>
        <v/>
      </c>
      <c r="BN55" s="13" t="str">
        <f t="shared" si="66"/>
        <v/>
      </c>
      <c r="BO55" s="45" t="str">
        <f t="shared" ref="BO55:BO87" si="69">IF(ISERROR(AVERAGE(AU55:BD55)),"N/A",AVERAGE(AU55:BD55))</f>
        <v>N/A</v>
      </c>
      <c r="BP55" s="45" t="str">
        <f t="shared" ref="BP55:BP87" si="70">IF(ISERROR(AVERAGE(BE55:BN55)),"N/A",AVERAGE(BE55:BN55))</f>
        <v>N/A</v>
      </c>
      <c r="BQ55" s="42" t="str">
        <f t="shared" si="24"/>
        <v>hsa-miR-150-5p</v>
      </c>
      <c r="BR55" s="43" t="s">
        <v>496</v>
      </c>
      <c r="BS55" s="46" t="str">
        <f t="shared" si="25"/>
        <v/>
      </c>
      <c r="BT55" s="46" t="str">
        <f t="shared" si="26"/>
        <v/>
      </c>
      <c r="BU55" s="46" t="str">
        <f t="shared" si="27"/>
        <v/>
      </c>
      <c r="BV55" s="46" t="str">
        <f t="shared" si="28"/>
        <v/>
      </c>
      <c r="BW55" s="46" t="str">
        <f t="shared" si="29"/>
        <v/>
      </c>
      <c r="BX55" s="46" t="str">
        <f t="shared" si="30"/>
        <v/>
      </c>
      <c r="BY55" s="46" t="str">
        <f t="shared" si="31"/>
        <v/>
      </c>
      <c r="BZ55" s="46" t="str">
        <f t="shared" si="32"/>
        <v/>
      </c>
      <c r="CA55" s="46" t="str">
        <f t="shared" si="33"/>
        <v/>
      </c>
      <c r="CB55" s="46" t="str">
        <f t="shared" si="34"/>
        <v/>
      </c>
      <c r="CC55" s="46" t="str">
        <f t="shared" si="35"/>
        <v/>
      </c>
      <c r="CD55" s="46" t="str">
        <f t="shared" si="36"/>
        <v/>
      </c>
      <c r="CE55" s="46" t="str">
        <f t="shared" si="37"/>
        <v/>
      </c>
      <c r="CF55" s="46" t="str">
        <f t="shared" si="38"/>
        <v/>
      </c>
      <c r="CG55" s="46" t="str">
        <f t="shared" si="39"/>
        <v/>
      </c>
      <c r="CH55" s="46" t="str">
        <f t="shared" si="40"/>
        <v/>
      </c>
      <c r="CI55" s="46" t="str">
        <f t="shared" si="41"/>
        <v/>
      </c>
      <c r="CJ55" s="46" t="str">
        <f t="shared" si="42"/>
        <v/>
      </c>
      <c r="CK55" s="46" t="str">
        <f t="shared" si="43"/>
        <v/>
      </c>
      <c r="CL55" s="46" t="str">
        <f t="shared" si="44"/>
        <v/>
      </c>
    </row>
    <row r="56" spans="1:90">
      <c r="A56" s="12" t="str">
        <f>'Gene Table'!D55</f>
        <v>hsa-miR-23b-3p</v>
      </c>
      <c r="B56" s="12" t="s">
        <v>215</v>
      </c>
      <c r="C56" s="13" t="str">
        <f>IF('Test Sample Data'!C55="","",IF(SUM('Test Sample Data'!C$3:C$98)&gt;10,IF(AND(ISNUMBER('Test Sample Data'!C55),'Test Sample Data'!C55&lt;35,'Test Sample Data'!C55&gt;0),'Test Sample Data'!C55,35),""))</f>
        <v/>
      </c>
      <c r="D56" s="13" t="str">
        <f>IF('Test Sample Data'!D55="","",IF(SUM('Test Sample Data'!D$3:D$98)&gt;10,IF(AND(ISNUMBER('Test Sample Data'!D55),'Test Sample Data'!D55&lt;35,'Test Sample Data'!D55&gt;0),'Test Sample Data'!D55,35),""))</f>
        <v/>
      </c>
      <c r="E56" s="13" t="str">
        <f>IF('Test Sample Data'!E55="","",IF(SUM('Test Sample Data'!E$3:E$98)&gt;10,IF(AND(ISNUMBER('Test Sample Data'!E55),'Test Sample Data'!E55&lt;35,'Test Sample Data'!E55&gt;0),'Test Sample Data'!E55,35),""))</f>
        <v/>
      </c>
      <c r="F56" s="13" t="str">
        <f>IF('Test Sample Data'!F55="","",IF(SUM('Test Sample Data'!F$3:F$98)&gt;10,IF(AND(ISNUMBER('Test Sample Data'!F55),'Test Sample Data'!F55&lt;35,'Test Sample Data'!F55&gt;0),'Test Sample Data'!F55,35),""))</f>
        <v/>
      </c>
      <c r="G56" s="13" t="str">
        <f>IF('Test Sample Data'!G55="","",IF(SUM('Test Sample Data'!G$3:G$98)&gt;10,IF(AND(ISNUMBER('Test Sample Data'!G55),'Test Sample Data'!G55&lt;35,'Test Sample Data'!G55&gt;0),'Test Sample Data'!G55,35),""))</f>
        <v/>
      </c>
      <c r="H56" s="13" t="str">
        <f>IF('Test Sample Data'!H55="","",IF(SUM('Test Sample Data'!H$3:H$98)&gt;10,IF(AND(ISNUMBER('Test Sample Data'!H55),'Test Sample Data'!H55&lt;35,'Test Sample Data'!H55&gt;0),'Test Sample Data'!H55,35),""))</f>
        <v/>
      </c>
      <c r="I56" s="13" t="str">
        <f>IF('Test Sample Data'!I55="","",IF(SUM('Test Sample Data'!I$3:I$98)&gt;10,IF(AND(ISNUMBER('Test Sample Data'!I55),'Test Sample Data'!I55&lt;35,'Test Sample Data'!I55&gt;0),'Test Sample Data'!I55,35),""))</f>
        <v/>
      </c>
      <c r="J56" s="13" t="str">
        <f>IF('Test Sample Data'!J55="","",IF(SUM('Test Sample Data'!J$3:J$98)&gt;10,IF(AND(ISNUMBER('Test Sample Data'!J55),'Test Sample Data'!J55&lt;35,'Test Sample Data'!J55&gt;0),'Test Sample Data'!J55,35),""))</f>
        <v/>
      </c>
      <c r="K56" s="13" t="str">
        <f>IF('Test Sample Data'!K55="","",IF(SUM('Test Sample Data'!K$3:K$98)&gt;10,IF(AND(ISNUMBER('Test Sample Data'!K55),'Test Sample Data'!K55&lt;35,'Test Sample Data'!K55&gt;0),'Test Sample Data'!K55,35),""))</f>
        <v/>
      </c>
      <c r="L56" s="13" t="str">
        <f>IF('Test Sample Data'!L55="","",IF(SUM('Test Sample Data'!L$3:L$98)&gt;10,IF(AND(ISNUMBER('Test Sample Data'!L55),'Test Sample Data'!L55&lt;35,'Test Sample Data'!L55&gt;0),'Test Sample Data'!L55,35),""))</f>
        <v/>
      </c>
      <c r="M56" s="13" t="str">
        <f>'Gene Table'!D55</f>
        <v>hsa-miR-23b-3p</v>
      </c>
      <c r="N56" s="13" t="s">
        <v>215</v>
      </c>
      <c r="O56" s="13" t="str">
        <f>IF('Control Sample Data'!C55="","",IF(SUM('Control Sample Data'!C$3:C$98)&gt;10,IF(AND(ISNUMBER('Control Sample Data'!C55),'Control Sample Data'!C55&lt;35,'Control Sample Data'!C55&gt;0),'Control Sample Data'!C55,35),""))</f>
        <v/>
      </c>
      <c r="P56" s="13" t="str">
        <f>IF('Control Sample Data'!D55="","",IF(SUM('Control Sample Data'!D$3:D$98)&gt;10,IF(AND(ISNUMBER('Control Sample Data'!D55),'Control Sample Data'!D55&lt;35,'Control Sample Data'!D55&gt;0),'Control Sample Data'!D55,35),""))</f>
        <v/>
      </c>
      <c r="Q56" s="13" t="str">
        <f>IF('Control Sample Data'!E55="","",IF(SUM('Control Sample Data'!E$3:E$98)&gt;10,IF(AND(ISNUMBER('Control Sample Data'!E55),'Control Sample Data'!E55&lt;35,'Control Sample Data'!E55&gt;0),'Control Sample Data'!E55,35),""))</f>
        <v/>
      </c>
      <c r="R56" s="13" t="str">
        <f>IF('Control Sample Data'!F55="","",IF(SUM('Control Sample Data'!F$3:F$98)&gt;10,IF(AND(ISNUMBER('Control Sample Data'!F55),'Control Sample Data'!F55&lt;35,'Control Sample Data'!F55&gt;0),'Control Sample Data'!F55,35),""))</f>
        <v/>
      </c>
      <c r="S56" s="13" t="str">
        <f>IF('Control Sample Data'!G55="","",IF(SUM('Control Sample Data'!G$3:G$98)&gt;10,IF(AND(ISNUMBER('Control Sample Data'!G55),'Control Sample Data'!G55&lt;35,'Control Sample Data'!G55&gt;0),'Control Sample Data'!G55,35),""))</f>
        <v/>
      </c>
      <c r="T56" s="13" t="str">
        <f>IF('Control Sample Data'!H55="","",IF(SUM('Control Sample Data'!H$3:H$98)&gt;10,IF(AND(ISNUMBER('Control Sample Data'!H55),'Control Sample Data'!H55&lt;35,'Control Sample Data'!H55&gt;0),'Control Sample Data'!H55,35),""))</f>
        <v/>
      </c>
      <c r="U56" s="13" t="str">
        <f>IF('Control Sample Data'!I55="","",IF(SUM('Control Sample Data'!I$3:I$98)&gt;10,IF(AND(ISNUMBER('Control Sample Data'!I55),'Control Sample Data'!I55&lt;35,'Control Sample Data'!I55&gt;0),'Control Sample Data'!I55,35),""))</f>
        <v/>
      </c>
      <c r="V56" s="13" t="str">
        <f>IF('Control Sample Data'!J55="","",IF(SUM('Control Sample Data'!J$3:J$98)&gt;10,IF(AND(ISNUMBER('Control Sample Data'!J55),'Control Sample Data'!J55&lt;35,'Control Sample Data'!J55&gt;0),'Control Sample Data'!J55,35),""))</f>
        <v/>
      </c>
      <c r="W56" s="13" t="str">
        <f>IF('Control Sample Data'!K55="","",IF(SUM('Control Sample Data'!K$3:K$98)&gt;10,IF(AND(ISNUMBER('Control Sample Data'!K55),'Control Sample Data'!K55&lt;35,'Control Sample Data'!K55&gt;0),'Control Sample Data'!K55,35),""))</f>
        <v/>
      </c>
      <c r="X56" s="13" t="str">
        <f>IF('Control Sample Data'!L55="","",IF(SUM('Control Sample Data'!L$3:L$98)&gt;10,IF(AND(ISNUMBER('Control Sample Data'!L55),'Control Sample Data'!L55&lt;35,'Control Sample Data'!L55&gt;0),'Control Sample Data'!L55,35),""))</f>
        <v/>
      </c>
      <c r="AS56" s="12" t="str">
        <f t="shared" si="20"/>
        <v>hsa-miR-23b-3p</v>
      </c>
      <c r="AT56" s="43" t="s">
        <v>215</v>
      </c>
      <c r="AU56" s="13" t="str">
        <f t="shared" si="47"/>
        <v/>
      </c>
      <c r="AV56" s="13" t="str">
        <f t="shared" si="48"/>
        <v/>
      </c>
      <c r="AW56" s="13" t="str">
        <f t="shared" si="49"/>
        <v/>
      </c>
      <c r="AX56" s="13" t="str">
        <f t="shared" si="50"/>
        <v/>
      </c>
      <c r="AY56" s="13" t="str">
        <f t="shared" si="51"/>
        <v/>
      </c>
      <c r="AZ56" s="13" t="str">
        <f t="shared" si="52"/>
        <v/>
      </c>
      <c r="BA56" s="13" t="str">
        <f t="shared" si="53"/>
        <v/>
      </c>
      <c r="BB56" s="13" t="str">
        <f t="shared" si="54"/>
        <v/>
      </c>
      <c r="BC56" s="13" t="str">
        <f t="shared" si="55"/>
        <v/>
      </c>
      <c r="BD56" s="13" t="str">
        <f t="shared" si="56"/>
        <v/>
      </c>
      <c r="BE56" s="13" t="str">
        <f t="shared" si="57"/>
        <v/>
      </c>
      <c r="BF56" s="13" t="str">
        <f t="shared" si="58"/>
        <v/>
      </c>
      <c r="BG56" s="13" t="str">
        <f t="shared" si="59"/>
        <v/>
      </c>
      <c r="BH56" s="13" t="str">
        <f t="shared" si="60"/>
        <v/>
      </c>
      <c r="BI56" s="13" t="str">
        <f t="shared" si="61"/>
        <v/>
      </c>
      <c r="BJ56" s="13" t="str">
        <f t="shared" si="62"/>
        <v/>
      </c>
      <c r="BK56" s="13" t="str">
        <f t="shared" si="63"/>
        <v/>
      </c>
      <c r="BL56" s="13" t="str">
        <f t="shared" si="64"/>
        <v/>
      </c>
      <c r="BM56" s="13" t="str">
        <f t="shared" si="65"/>
        <v/>
      </c>
      <c r="BN56" s="13" t="str">
        <f t="shared" si="66"/>
        <v/>
      </c>
      <c r="BO56" s="45" t="str">
        <f t="shared" si="69"/>
        <v>N/A</v>
      </c>
      <c r="BP56" s="45" t="str">
        <f t="shared" si="70"/>
        <v>N/A</v>
      </c>
      <c r="BQ56" s="42" t="str">
        <f t="shared" si="24"/>
        <v>hsa-miR-23b-3p</v>
      </c>
      <c r="BR56" s="43" t="s">
        <v>497</v>
      </c>
      <c r="BS56" s="46" t="str">
        <f t="shared" si="25"/>
        <v/>
      </c>
      <c r="BT56" s="46" t="str">
        <f t="shared" si="26"/>
        <v/>
      </c>
      <c r="BU56" s="46" t="str">
        <f t="shared" si="27"/>
        <v/>
      </c>
      <c r="BV56" s="46" t="str">
        <f t="shared" si="28"/>
        <v/>
      </c>
      <c r="BW56" s="46" t="str">
        <f t="shared" si="29"/>
        <v/>
      </c>
      <c r="BX56" s="46" t="str">
        <f t="shared" si="30"/>
        <v/>
      </c>
      <c r="BY56" s="46" t="str">
        <f t="shared" si="31"/>
        <v/>
      </c>
      <c r="BZ56" s="46" t="str">
        <f t="shared" si="32"/>
        <v/>
      </c>
      <c r="CA56" s="46" t="str">
        <f t="shared" si="33"/>
        <v/>
      </c>
      <c r="CB56" s="46" t="str">
        <f t="shared" si="34"/>
        <v/>
      </c>
      <c r="CC56" s="46" t="str">
        <f t="shared" si="35"/>
        <v/>
      </c>
      <c r="CD56" s="46" t="str">
        <f t="shared" si="36"/>
        <v/>
      </c>
      <c r="CE56" s="46" t="str">
        <f t="shared" si="37"/>
        <v/>
      </c>
      <c r="CF56" s="46" t="str">
        <f t="shared" si="38"/>
        <v/>
      </c>
      <c r="CG56" s="46" t="str">
        <f t="shared" si="39"/>
        <v/>
      </c>
      <c r="CH56" s="46" t="str">
        <f t="shared" si="40"/>
        <v/>
      </c>
      <c r="CI56" s="46" t="str">
        <f t="shared" si="41"/>
        <v/>
      </c>
      <c r="CJ56" s="46" t="str">
        <f t="shared" si="42"/>
        <v/>
      </c>
      <c r="CK56" s="46" t="str">
        <f t="shared" si="43"/>
        <v/>
      </c>
      <c r="CL56" s="46" t="str">
        <f t="shared" si="44"/>
        <v/>
      </c>
    </row>
    <row r="57" spans="1:90">
      <c r="A57" s="12" t="str">
        <f>'Gene Table'!D56</f>
        <v>hsa-miR-324-5p</v>
      </c>
      <c r="B57" s="12" t="s">
        <v>219</v>
      </c>
      <c r="C57" s="13" t="str">
        <f>IF('Test Sample Data'!C56="","",IF(SUM('Test Sample Data'!C$3:C$98)&gt;10,IF(AND(ISNUMBER('Test Sample Data'!C56),'Test Sample Data'!C56&lt;35,'Test Sample Data'!C56&gt;0),'Test Sample Data'!C56,35),""))</f>
        <v/>
      </c>
      <c r="D57" s="13" t="str">
        <f>IF('Test Sample Data'!D56="","",IF(SUM('Test Sample Data'!D$3:D$98)&gt;10,IF(AND(ISNUMBER('Test Sample Data'!D56),'Test Sample Data'!D56&lt;35,'Test Sample Data'!D56&gt;0),'Test Sample Data'!D56,35),""))</f>
        <v/>
      </c>
      <c r="E57" s="13" t="str">
        <f>IF('Test Sample Data'!E56="","",IF(SUM('Test Sample Data'!E$3:E$98)&gt;10,IF(AND(ISNUMBER('Test Sample Data'!E56),'Test Sample Data'!E56&lt;35,'Test Sample Data'!E56&gt;0),'Test Sample Data'!E56,35),""))</f>
        <v/>
      </c>
      <c r="F57" s="13" t="str">
        <f>IF('Test Sample Data'!F56="","",IF(SUM('Test Sample Data'!F$3:F$98)&gt;10,IF(AND(ISNUMBER('Test Sample Data'!F56),'Test Sample Data'!F56&lt;35,'Test Sample Data'!F56&gt;0),'Test Sample Data'!F56,35),""))</f>
        <v/>
      </c>
      <c r="G57" s="13" t="str">
        <f>IF('Test Sample Data'!G56="","",IF(SUM('Test Sample Data'!G$3:G$98)&gt;10,IF(AND(ISNUMBER('Test Sample Data'!G56),'Test Sample Data'!G56&lt;35,'Test Sample Data'!G56&gt;0),'Test Sample Data'!G56,35),""))</f>
        <v/>
      </c>
      <c r="H57" s="13" t="str">
        <f>IF('Test Sample Data'!H56="","",IF(SUM('Test Sample Data'!H$3:H$98)&gt;10,IF(AND(ISNUMBER('Test Sample Data'!H56),'Test Sample Data'!H56&lt;35,'Test Sample Data'!H56&gt;0),'Test Sample Data'!H56,35),""))</f>
        <v/>
      </c>
      <c r="I57" s="13" t="str">
        <f>IF('Test Sample Data'!I56="","",IF(SUM('Test Sample Data'!I$3:I$98)&gt;10,IF(AND(ISNUMBER('Test Sample Data'!I56),'Test Sample Data'!I56&lt;35,'Test Sample Data'!I56&gt;0),'Test Sample Data'!I56,35),""))</f>
        <v/>
      </c>
      <c r="J57" s="13" t="str">
        <f>IF('Test Sample Data'!J56="","",IF(SUM('Test Sample Data'!J$3:J$98)&gt;10,IF(AND(ISNUMBER('Test Sample Data'!J56),'Test Sample Data'!J56&lt;35,'Test Sample Data'!J56&gt;0),'Test Sample Data'!J56,35),""))</f>
        <v/>
      </c>
      <c r="K57" s="13" t="str">
        <f>IF('Test Sample Data'!K56="","",IF(SUM('Test Sample Data'!K$3:K$98)&gt;10,IF(AND(ISNUMBER('Test Sample Data'!K56),'Test Sample Data'!K56&lt;35,'Test Sample Data'!K56&gt;0),'Test Sample Data'!K56,35),""))</f>
        <v/>
      </c>
      <c r="L57" s="13" t="str">
        <f>IF('Test Sample Data'!L56="","",IF(SUM('Test Sample Data'!L$3:L$98)&gt;10,IF(AND(ISNUMBER('Test Sample Data'!L56),'Test Sample Data'!L56&lt;35,'Test Sample Data'!L56&gt;0),'Test Sample Data'!L56,35),""))</f>
        <v/>
      </c>
      <c r="M57" s="13" t="str">
        <f>'Gene Table'!D56</f>
        <v>hsa-miR-324-5p</v>
      </c>
      <c r="N57" s="13" t="s">
        <v>219</v>
      </c>
      <c r="O57" s="13" t="str">
        <f>IF('Control Sample Data'!C56="","",IF(SUM('Control Sample Data'!C$3:C$98)&gt;10,IF(AND(ISNUMBER('Control Sample Data'!C56),'Control Sample Data'!C56&lt;35,'Control Sample Data'!C56&gt;0),'Control Sample Data'!C56,35),""))</f>
        <v/>
      </c>
      <c r="P57" s="13" t="str">
        <f>IF('Control Sample Data'!D56="","",IF(SUM('Control Sample Data'!D$3:D$98)&gt;10,IF(AND(ISNUMBER('Control Sample Data'!D56),'Control Sample Data'!D56&lt;35,'Control Sample Data'!D56&gt;0),'Control Sample Data'!D56,35),""))</f>
        <v/>
      </c>
      <c r="Q57" s="13" t="str">
        <f>IF('Control Sample Data'!E56="","",IF(SUM('Control Sample Data'!E$3:E$98)&gt;10,IF(AND(ISNUMBER('Control Sample Data'!E56),'Control Sample Data'!E56&lt;35,'Control Sample Data'!E56&gt;0),'Control Sample Data'!E56,35),""))</f>
        <v/>
      </c>
      <c r="R57" s="13" t="str">
        <f>IF('Control Sample Data'!F56="","",IF(SUM('Control Sample Data'!F$3:F$98)&gt;10,IF(AND(ISNUMBER('Control Sample Data'!F56),'Control Sample Data'!F56&lt;35,'Control Sample Data'!F56&gt;0),'Control Sample Data'!F56,35),""))</f>
        <v/>
      </c>
      <c r="S57" s="13" t="str">
        <f>IF('Control Sample Data'!G56="","",IF(SUM('Control Sample Data'!G$3:G$98)&gt;10,IF(AND(ISNUMBER('Control Sample Data'!G56),'Control Sample Data'!G56&lt;35,'Control Sample Data'!G56&gt;0),'Control Sample Data'!G56,35),""))</f>
        <v/>
      </c>
      <c r="T57" s="13" t="str">
        <f>IF('Control Sample Data'!H56="","",IF(SUM('Control Sample Data'!H$3:H$98)&gt;10,IF(AND(ISNUMBER('Control Sample Data'!H56),'Control Sample Data'!H56&lt;35,'Control Sample Data'!H56&gt;0),'Control Sample Data'!H56,35),""))</f>
        <v/>
      </c>
      <c r="U57" s="13" t="str">
        <f>IF('Control Sample Data'!I56="","",IF(SUM('Control Sample Data'!I$3:I$98)&gt;10,IF(AND(ISNUMBER('Control Sample Data'!I56),'Control Sample Data'!I56&lt;35,'Control Sample Data'!I56&gt;0),'Control Sample Data'!I56,35),""))</f>
        <v/>
      </c>
      <c r="V57" s="13" t="str">
        <f>IF('Control Sample Data'!J56="","",IF(SUM('Control Sample Data'!J$3:J$98)&gt;10,IF(AND(ISNUMBER('Control Sample Data'!J56),'Control Sample Data'!J56&lt;35,'Control Sample Data'!J56&gt;0),'Control Sample Data'!J56,35),""))</f>
        <v/>
      </c>
      <c r="W57" s="13" t="str">
        <f>IF('Control Sample Data'!K56="","",IF(SUM('Control Sample Data'!K$3:K$98)&gt;10,IF(AND(ISNUMBER('Control Sample Data'!K56),'Control Sample Data'!K56&lt;35,'Control Sample Data'!K56&gt;0),'Control Sample Data'!K56,35),""))</f>
        <v/>
      </c>
      <c r="X57" s="13" t="str">
        <f>IF('Control Sample Data'!L56="","",IF(SUM('Control Sample Data'!L$3:L$98)&gt;10,IF(AND(ISNUMBER('Control Sample Data'!L56),'Control Sample Data'!L56&lt;35,'Control Sample Data'!L56&gt;0),'Control Sample Data'!L56,35),""))</f>
        <v/>
      </c>
      <c r="AS57" s="12" t="str">
        <f t="shared" si="20"/>
        <v>hsa-miR-324-5p</v>
      </c>
      <c r="AT57" s="43" t="s">
        <v>219</v>
      </c>
      <c r="AU57" s="13" t="str">
        <f t="shared" si="47"/>
        <v/>
      </c>
      <c r="AV57" s="13" t="str">
        <f t="shared" si="48"/>
        <v/>
      </c>
      <c r="AW57" s="13" t="str">
        <f t="shared" si="49"/>
        <v/>
      </c>
      <c r="AX57" s="13" t="str">
        <f t="shared" si="50"/>
        <v/>
      </c>
      <c r="AY57" s="13" t="str">
        <f t="shared" si="51"/>
        <v/>
      </c>
      <c r="AZ57" s="13" t="str">
        <f t="shared" si="52"/>
        <v/>
      </c>
      <c r="BA57" s="13" t="str">
        <f t="shared" si="53"/>
        <v/>
      </c>
      <c r="BB57" s="13" t="str">
        <f t="shared" si="54"/>
        <v/>
      </c>
      <c r="BC57" s="13" t="str">
        <f t="shared" si="55"/>
        <v/>
      </c>
      <c r="BD57" s="13" t="str">
        <f t="shared" si="56"/>
        <v/>
      </c>
      <c r="BE57" s="13" t="str">
        <f t="shared" si="57"/>
        <v/>
      </c>
      <c r="BF57" s="13" t="str">
        <f t="shared" si="58"/>
        <v/>
      </c>
      <c r="BG57" s="13" t="str">
        <f t="shared" si="59"/>
        <v/>
      </c>
      <c r="BH57" s="13" t="str">
        <f t="shared" si="60"/>
        <v/>
      </c>
      <c r="BI57" s="13" t="str">
        <f t="shared" si="61"/>
        <v/>
      </c>
      <c r="BJ57" s="13" t="str">
        <f t="shared" si="62"/>
        <v/>
      </c>
      <c r="BK57" s="13" t="str">
        <f t="shared" si="63"/>
        <v/>
      </c>
      <c r="BL57" s="13" t="str">
        <f t="shared" si="64"/>
        <v/>
      </c>
      <c r="BM57" s="13" t="str">
        <f t="shared" si="65"/>
        <v/>
      </c>
      <c r="BN57" s="13" t="str">
        <f t="shared" si="66"/>
        <v/>
      </c>
      <c r="BO57" s="45" t="str">
        <f t="shared" si="69"/>
        <v>N/A</v>
      </c>
      <c r="BP57" s="45" t="str">
        <f t="shared" si="70"/>
        <v>N/A</v>
      </c>
      <c r="BQ57" s="42" t="str">
        <f t="shared" si="24"/>
        <v>hsa-miR-324-5p</v>
      </c>
      <c r="BR57" s="43" t="s">
        <v>498</v>
      </c>
      <c r="BS57" s="46" t="str">
        <f t="shared" si="25"/>
        <v/>
      </c>
      <c r="BT57" s="46" t="str">
        <f t="shared" si="26"/>
        <v/>
      </c>
      <c r="BU57" s="46" t="str">
        <f t="shared" si="27"/>
        <v/>
      </c>
      <c r="BV57" s="46" t="str">
        <f t="shared" si="28"/>
        <v/>
      </c>
      <c r="BW57" s="46" t="str">
        <f t="shared" si="29"/>
        <v/>
      </c>
      <c r="BX57" s="46" t="str">
        <f t="shared" si="30"/>
        <v/>
      </c>
      <c r="BY57" s="46" t="str">
        <f t="shared" si="31"/>
        <v/>
      </c>
      <c r="BZ57" s="46" t="str">
        <f t="shared" si="32"/>
        <v/>
      </c>
      <c r="CA57" s="46" t="str">
        <f t="shared" si="33"/>
        <v/>
      </c>
      <c r="CB57" s="46" t="str">
        <f t="shared" si="34"/>
        <v/>
      </c>
      <c r="CC57" s="46" t="str">
        <f t="shared" si="35"/>
        <v/>
      </c>
      <c r="CD57" s="46" t="str">
        <f t="shared" si="36"/>
        <v/>
      </c>
      <c r="CE57" s="46" t="str">
        <f t="shared" si="37"/>
        <v/>
      </c>
      <c r="CF57" s="46" t="str">
        <f t="shared" si="38"/>
        <v/>
      </c>
      <c r="CG57" s="46" t="str">
        <f t="shared" si="39"/>
        <v/>
      </c>
      <c r="CH57" s="46" t="str">
        <f t="shared" si="40"/>
        <v/>
      </c>
      <c r="CI57" s="46" t="str">
        <f t="shared" si="41"/>
        <v/>
      </c>
      <c r="CJ57" s="46" t="str">
        <f t="shared" si="42"/>
        <v/>
      </c>
      <c r="CK57" s="46" t="str">
        <f t="shared" si="43"/>
        <v/>
      </c>
      <c r="CL57" s="46" t="str">
        <f t="shared" si="44"/>
        <v/>
      </c>
    </row>
    <row r="58" spans="1:90">
      <c r="A58" s="12" t="str">
        <f>'Gene Table'!D57</f>
        <v>hsa-miR-382-5p</v>
      </c>
      <c r="B58" s="12" t="s">
        <v>223</v>
      </c>
      <c r="C58" s="13" t="str">
        <f>IF('Test Sample Data'!C57="","",IF(SUM('Test Sample Data'!C$3:C$98)&gt;10,IF(AND(ISNUMBER('Test Sample Data'!C57),'Test Sample Data'!C57&lt;35,'Test Sample Data'!C57&gt;0),'Test Sample Data'!C57,35),""))</f>
        <v/>
      </c>
      <c r="D58" s="13" t="str">
        <f>IF('Test Sample Data'!D57="","",IF(SUM('Test Sample Data'!D$3:D$98)&gt;10,IF(AND(ISNUMBER('Test Sample Data'!D57),'Test Sample Data'!D57&lt;35,'Test Sample Data'!D57&gt;0),'Test Sample Data'!D57,35),""))</f>
        <v/>
      </c>
      <c r="E58" s="13" t="str">
        <f>IF('Test Sample Data'!E57="","",IF(SUM('Test Sample Data'!E$3:E$98)&gt;10,IF(AND(ISNUMBER('Test Sample Data'!E57),'Test Sample Data'!E57&lt;35,'Test Sample Data'!E57&gt;0),'Test Sample Data'!E57,35),""))</f>
        <v/>
      </c>
      <c r="F58" s="13" t="str">
        <f>IF('Test Sample Data'!F57="","",IF(SUM('Test Sample Data'!F$3:F$98)&gt;10,IF(AND(ISNUMBER('Test Sample Data'!F57),'Test Sample Data'!F57&lt;35,'Test Sample Data'!F57&gt;0),'Test Sample Data'!F57,35),""))</f>
        <v/>
      </c>
      <c r="G58" s="13" t="str">
        <f>IF('Test Sample Data'!G57="","",IF(SUM('Test Sample Data'!G$3:G$98)&gt;10,IF(AND(ISNUMBER('Test Sample Data'!G57),'Test Sample Data'!G57&lt;35,'Test Sample Data'!G57&gt;0),'Test Sample Data'!G57,35),""))</f>
        <v/>
      </c>
      <c r="H58" s="13" t="str">
        <f>IF('Test Sample Data'!H57="","",IF(SUM('Test Sample Data'!H$3:H$98)&gt;10,IF(AND(ISNUMBER('Test Sample Data'!H57),'Test Sample Data'!H57&lt;35,'Test Sample Data'!H57&gt;0),'Test Sample Data'!H57,35),""))</f>
        <v/>
      </c>
      <c r="I58" s="13" t="str">
        <f>IF('Test Sample Data'!I57="","",IF(SUM('Test Sample Data'!I$3:I$98)&gt;10,IF(AND(ISNUMBER('Test Sample Data'!I57),'Test Sample Data'!I57&lt;35,'Test Sample Data'!I57&gt;0),'Test Sample Data'!I57,35),""))</f>
        <v/>
      </c>
      <c r="J58" s="13" t="str">
        <f>IF('Test Sample Data'!J57="","",IF(SUM('Test Sample Data'!J$3:J$98)&gt;10,IF(AND(ISNUMBER('Test Sample Data'!J57),'Test Sample Data'!J57&lt;35,'Test Sample Data'!J57&gt;0),'Test Sample Data'!J57,35),""))</f>
        <v/>
      </c>
      <c r="K58" s="13" t="str">
        <f>IF('Test Sample Data'!K57="","",IF(SUM('Test Sample Data'!K$3:K$98)&gt;10,IF(AND(ISNUMBER('Test Sample Data'!K57),'Test Sample Data'!K57&lt;35,'Test Sample Data'!K57&gt;0),'Test Sample Data'!K57,35),""))</f>
        <v/>
      </c>
      <c r="L58" s="13" t="str">
        <f>IF('Test Sample Data'!L57="","",IF(SUM('Test Sample Data'!L$3:L$98)&gt;10,IF(AND(ISNUMBER('Test Sample Data'!L57),'Test Sample Data'!L57&lt;35,'Test Sample Data'!L57&gt;0),'Test Sample Data'!L57,35),""))</f>
        <v/>
      </c>
      <c r="M58" s="13" t="str">
        <f>'Gene Table'!D57</f>
        <v>hsa-miR-382-5p</v>
      </c>
      <c r="N58" s="13" t="s">
        <v>223</v>
      </c>
      <c r="O58" s="13" t="str">
        <f>IF('Control Sample Data'!C57="","",IF(SUM('Control Sample Data'!C$3:C$98)&gt;10,IF(AND(ISNUMBER('Control Sample Data'!C57),'Control Sample Data'!C57&lt;35,'Control Sample Data'!C57&gt;0),'Control Sample Data'!C57,35),""))</f>
        <v/>
      </c>
      <c r="P58" s="13" t="str">
        <f>IF('Control Sample Data'!D57="","",IF(SUM('Control Sample Data'!D$3:D$98)&gt;10,IF(AND(ISNUMBER('Control Sample Data'!D57),'Control Sample Data'!D57&lt;35,'Control Sample Data'!D57&gt;0),'Control Sample Data'!D57,35),""))</f>
        <v/>
      </c>
      <c r="Q58" s="13" t="str">
        <f>IF('Control Sample Data'!E57="","",IF(SUM('Control Sample Data'!E$3:E$98)&gt;10,IF(AND(ISNUMBER('Control Sample Data'!E57),'Control Sample Data'!E57&lt;35,'Control Sample Data'!E57&gt;0),'Control Sample Data'!E57,35),""))</f>
        <v/>
      </c>
      <c r="R58" s="13" t="str">
        <f>IF('Control Sample Data'!F57="","",IF(SUM('Control Sample Data'!F$3:F$98)&gt;10,IF(AND(ISNUMBER('Control Sample Data'!F57),'Control Sample Data'!F57&lt;35,'Control Sample Data'!F57&gt;0),'Control Sample Data'!F57,35),""))</f>
        <v/>
      </c>
      <c r="S58" s="13" t="str">
        <f>IF('Control Sample Data'!G57="","",IF(SUM('Control Sample Data'!G$3:G$98)&gt;10,IF(AND(ISNUMBER('Control Sample Data'!G57),'Control Sample Data'!G57&lt;35,'Control Sample Data'!G57&gt;0),'Control Sample Data'!G57,35),""))</f>
        <v/>
      </c>
      <c r="T58" s="13" t="str">
        <f>IF('Control Sample Data'!H57="","",IF(SUM('Control Sample Data'!H$3:H$98)&gt;10,IF(AND(ISNUMBER('Control Sample Data'!H57),'Control Sample Data'!H57&lt;35,'Control Sample Data'!H57&gt;0),'Control Sample Data'!H57,35),""))</f>
        <v/>
      </c>
      <c r="U58" s="13" t="str">
        <f>IF('Control Sample Data'!I57="","",IF(SUM('Control Sample Data'!I$3:I$98)&gt;10,IF(AND(ISNUMBER('Control Sample Data'!I57),'Control Sample Data'!I57&lt;35,'Control Sample Data'!I57&gt;0),'Control Sample Data'!I57,35),""))</f>
        <v/>
      </c>
      <c r="V58" s="13" t="str">
        <f>IF('Control Sample Data'!J57="","",IF(SUM('Control Sample Data'!J$3:J$98)&gt;10,IF(AND(ISNUMBER('Control Sample Data'!J57),'Control Sample Data'!J57&lt;35,'Control Sample Data'!J57&gt;0),'Control Sample Data'!J57,35),""))</f>
        <v/>
      </c>
      <c r="W58" s="13" t="str">
        <f>IF('Control Sample Data'!K57="","",IF(SUM('Control Sample Data'!K$3:K$98)&gt;10,IF(AND(ISNUMBER('Control Sample Data'!K57),'Control Sample Data'!K57&lt;35,'Control Sample Data'!K57&gt;0),'Control Sample Data'!K57,35),""))</f>
        <v/>
      </c>
      <c r="X58" s="13" t="str">
        <f>IF('Control Sample Data'!L57="","",IF(SUM('Control Sample Data'!L$3:L$98)&gt;10,IF(AND(ISNUMBER('Control Sample Data'!L57),'Control Sample Data'!L57&lt;35,'Control Sample Data'!L57&gt;0),'Control Sample Data'!L57,35),""))</f>
        <v/>
      </c>
      <c r="AS58" s="12" t="str">
        <f t="shared" si="20"/>
        <v>hsa-miR-382-5p</v>
      </c>
      <c r="AT58" s="43" t="s">
        <v>223</v>
      </c>
      <c r="AU58" s="13" t="str">
        <f t="shared" si="47"/>
        <v/>
      </c>
      <c r="AV58" s="13" t="str">
        <f t="shared" si="48"/>
        <v/>
      </c>
      <c r="AW58" s="13" t="str">
        <f t="shared" si="49"/>
        <v/>
      </c>
      <c r="AX58" s="13" t="str">
        <f t="shared" si="50"/>
        <v/>
      </c>
      <c r="AY58" s="13" t="str">
        <f t="shared" si="51"/>
        <v/>
      </c>
      <c r="AZ58" s="13" t="str">
        <f t="shared" si="52"/>
        <v/>
      </c>
      <c r="BA58" s="13" t="str">
        <f t="shared" si="53"/>
        <v/>
      </c>
      <c r="BB58" s="13" t="str">
        <f t="shared" si="54"/>
        <v/>
      </c>
      <c r="BC58" s="13" t="str">
        <f t="shared" si="55"/>
        <v/>
      </c>
      <c r="BD58" s="13" t="str">
        <f t="shared" si="56"/>
        <v/>
      </c>
      <c r="BE58" s="13" t="str">
        <f t="shared" si="57"/>
        <v/>
      </c>
      <c r="BF58" s="13" t="str">
        <f t="shared" si="58"/>
        <v/>
      </c>
      <c r="BG58" s="13" t="str">
        <f t="shared" si="59"/>
        <v/>
      </c>
      <c r="BH58" s="13" t="str">
        <f t="shared" si="60"/>
        <v/>
      </c>
      <c r="BI58" s="13" t="str">
        <f t="shared" si="61"/>
        <v/>
      </c>
      <c r="BJ58" s="13" t="str">
        <f t="shared" si="62"/>
        <v/>
      </c>
      <c r="BK58" s="13" t="str">
        <f t="shared" si="63"/>
        <v/>
      </c>
      <c r="BL58" s="13" t="str">
        <f t="shared" si="64"/>
        <v/>
      </c>
      <c r="BM58" s="13" t="str">
        <f t="shared" si="65"/>
        <v/>
      </c>
      <c r="BN58" s="13" t="str">
        <f t="shared" si="66"/>
        <v/>
      </c>
      <c r="BO58" s="45" t="str">
        <f t="shared" si="69"/>
        <v>N/A</v>
      </c>
      <c r="BP58" s="45" t="str">
        <f t="shared" si="70"/>
        <v>N/A</v>
      </c>
      <c r="BQ58" s="42" t="str">
        <f t="shared" si="24"/>
        <v>hsa-miR-382-5p</v>
      </c>
      <c r="BR58" s="43" t="s">
        <v>499</v>
      </c>
      <c r="BS58" s="46" t="str">
        <f t="shared" si="25"/>
        <v/>
      </c>
      <c r="BT58" s="46" t="str">
        <f t="shared" si="26"/>
        <v/>
      </c>
      <c r="BU58" s="46" t="str">
        <f t="shared" si="27"/>
        <v/>
      </c>
      <c r="BV58" s="46" t="str">
        <f t="shared" si="28"/>
        <v/>
      </c>
      <c r="BW58" s="46" t="str">
        <f t="shared" si="29"/>
        <v/>
      </c>
      <c r="BX58" s="46" t="str">
        <f t="shared" si="30"/>
        <v/>
      </c>
      <c r="BY58" s="46" t="str">
        <f t="shared" si="31"/>
        <v/>
      </c>
      <c r="BZ58" s="46" t="str">
        <f t="shared" si="32"/>
        <v/>
      </c>
      <c r="CA58" s="46" t="str">
        <f t="shared" si="33"/>
        <v/>
      </c>
      <c r="CB58" s="46" t="str">
        <f t="shared" si="34"/>
        <v/>
      </c>
      <c r="CC58" s="46" t="str">
        <f t="shared" si="35"/>
        <v/>
      </c>
      <c r="CD58" s="46" t="str">
        <f t="shared" si="36"/>
        <v/>
      </c>
      <c r="CE58" s="46" t="str">
        <f t="shared" si="37"/>
        <v/>
      </c>
      <c r="CF58" s="46" t="str">
        <f t="shared" si="38"/>
        <v/>
      </c>
      <c r="CG58" s="46" t="str">
        <f t="shared" si="39"/>
        <v/>
      </c>
      <c r="CH58" s="46" t="str">
        <f t="shared" si="40"/>
        <v/>
      </c>
      <c r="CI58" s="46" t="str">
        <f t="shared" si="41"/>
        <v/>
      </c>
      <c r="CJ58" s="46" t="str">
        <f t="shared" si="42"/>
        <v/>
      </c>
      <c r="CK58" s="46" t="str">
        <f t="shared" si="43"/>
        <v/>
      </c>
      <c r="CL58" s="46" t="str">
        <f t="shared" si="44"/>
        <v/>
      </c>
    </row>
    <row r="59" spans="1:90">
      <c r="A59" s="12" t="str">
        <f>'Gene Table'!D58</f>
        <v>hsa-miR-501-5p</v>
      </c>
      <c r="B59" s="12" t="s">
        <v>227</v>
      </c>
      <c r="C59" s="13" t="str">
        <f>IF('Test Sample Data'!C58="","",IF(SUM('Test Sample Data'!C$3:C$98)&gt;10,IF(AND(ISNUMBER('Test Sample Data'!C58),'Test Sample Data'!C58&lt;35,'Test Sample Data'!C58&gt;0),'Test Sample Data'!C58,35),""))</f>
        <v/>
      </c>
      <c r="D59" s="13" t="str">
        <f>IF('Test Sample Data'!D58="","",IF(SUM('Test Sample Data'!D$3:D$98)&gt;10,IF(AND(ISNUMBER('Test Sample Data'!D58),'Test Sample Data'!D58&lt;35,'Test Sample Data'!D58&gt;0),'Test Sample Data'!D58,35),""))</f>
        <v/>
      </c>
      <c r="E59" s="13" t="str">
        <f>IF('Test Sample Data'!E58="","",IF(SUM('Test Sample Data'!E$3:E$98)&gt;10,IF(AND(ISNUMBER('Test Sample Data'!E58),'Test Sample Data'!E58&lt;35,'Test Sample Data'!E58&gt;0),'Test Sample Data'!E58,35),""))</f>
        <v/>
      </c>
      <c r="F59" s="13" t="str">
        <f>IF('Test Sample Data'!F58="","",IF(SUM('Test Sample Data'!F$3:F$98)&gt;10,IF(AND(ISNUMBER('Test Sample Data'!F58),'Test Sample Data'!F58&lt;35,'Test Sample Data'!F58&gt;0),'Test Sample Data'!F58,35),""))</f>
        <v/>
      </c>
      <c r="G59" s="13" t="str">
        <f>IF('Test Sample Data'!G58="","",IF(SUM('Test Sample Data'!G$3:G$98)&gt;10,IF(AND(ISNUMBER('Test Sample Data'!G58),'Test Sample Data'!G58&lt;35,'Test Sample Data'!G58&gt;0),'Test Sample Data'!G58,35),""))</f>
        <v/>
      </c>
      <c r="H59" s="13" t="str">
        <f>IF('Test Sample Data'!H58="","",IF(SUM('Test Sample Data'!H$3:H$98)&gt;10,IF(AND(ISNUMBER('Test Sample Data'!H58),'Test Sample Data'!H58&lt;35,'Test Sample Data'!H58&gt;0),'Test Sample Data'!H58,35),""))</f>
        <v/>
      </c>
      <c r="I59" s="13" t="str">
        <f>IF('Test Sample Data'!I58="","",IF(SUM('Test Sample Data'!I$3:I$98)&gt;10,IF(AND(ISNUMBER('Test Sample Data'!I58),'Test Sample Data'!I58&lt;35,'Test Sample Data'!I58&gt;0),'Test Sample Data'!I58,35),""))</f>
        <v/>
      </c>
      <c r="J59" s="13" t="str">
        <f>IF('Test Sample Data'!J58="","",IF(SUM('Test Sample Data'!J$3:J$98)&gt;10,IF(AND(ISNUMBER('Test Sample Data'!J58),'Test Sample Data'!J58&lt;35,'Test Sample Data'!J58&gt;0),'Test Sample Data'!J58,35),""))</f>
        <v/>
      </c>
      <c r="K59" s="13" t="str">
        <f>IF('Test Sample Data'!K58="","",IF(SUM('Test Sample Data'!K$3:K$98)&gt;10,IF(AND(ISNUMBER('Test Sample Data'!K58),'Test Sample Data'!K58&lt;35,'Test Sample Data'!K58&gt;0),'Test Sample Data'!K58,35),""))</f>
        <v/>
      </c>
      <c r="L59" s="13" t="str">
        <f>IF('Test Sample Data'!L58="","",IF(SUM('Test Sample Data'!L$3:L$98)&gt;10,IF(AND(ISNUMBER('Test Sample Data'!L58),'Test Sample Data'!L58&lt;35,'Test Sample Data'!L58&gt;0),'Test Sample Data'!L58,35),""))</f>
        <v/>
      </c>
      <c r="M59" s="13" t="str">
        <f>'Gene Table'!D58</f>
        <v>hsa-miR-501-5p</v>
      </c>
      <c r="N59" s="13" t="s">
        <v>227</v>
      </c>
      <c r="O59" s="13" t="str">
        <f>IF('Control Sample Data'!C58="","",IF(SUM('Control Sample Data'!C$3:C$98)&gt;10,IF(AND(ISNUMBER('Control Sample Data'!C58),'Control Sample Data'!C58&lt;35,'Control Sample Data'!C58&gt;0),'Control Sample Data'!C58,35),""))</f>
        <v/>
      </c>
      <c r="P59" s="13" t="str">
        <f>IF('Control Sample Data'!D58="","",IF(SUM('Control Sample Data'!D$3:D$98)&gt;10,IF(AND(ISNUMBER('Control Sample Data'!D58),'Control Sample Data'!D58&lt;35,'Control Sample Data'!D58&gt;0),'Control Sample Data'!D58,35),""))</f>
        <v/>
      </c>
      <c r="Q59" s="13" t="str">
        <f>IF('Control Sample Data'!E58="","",IF(SUM('Control Sample Data'!E$3:E$98)&gt;10,IF(AND(ISNUMBER('Control Sample Data'!E58),'Control Sample Data'!E58&lt;35,'Control Sample Data'!E58&gt;0),'Control Sample Data'!E58,35),""))</f>
        <v/>
      </c>
      <c r="R59" s="13" t="str">
        <f>IF('Control Sample Data'!F58="","",IF(SUM('Control Sample Data'!F$3:F$98)&gt;10,IF(AND(ISNUMBER('Control Sample Data'!F58),'Control Sample Data'!F58&lt;35,'Control Sample Data'!F58&gt;0),'Control Sample Data'!F58,35),""))</f>
        <v/>
      </c>
      <c r="S59" s="13" t="str">
        <f>IF('Control Sample Data'!G58="","",IF(SUM('Control Sample Data'!G$3:G$98)&gt;10,IF(AND(ISNUMBER('Control Sample Data'!G58),'Control Sample Data'!G58&lt;35,'Control Sample Data'!G58&gt;0),'Control Sample Data'!G58,35),""))</f>
        <v/>
      </c>
      <c r="T59" s="13" t="str">
        <f>IF('Control Sample Data'!H58="","",IF(SUM('Control Sample Data'!H$3:H$98)&gt;10,IF(AND(ISNUMBER('Control Sample Data'!H58),'Control Sample Data'!H58&lt;35,'Control Sample Data'!H58&gt;0),'Control Sample Data'!H58,35),""))</f>
        <v/>
      </c>
      <c r="U59" s="13" t="str">
        <f>IF('Control Sample Data'!I58="","",IF(SUM('Control Sample Data'!I$3:I$98)&gt;10,IF(AND(ISNUMBER('Control Sample Data'!I58),'Control Sample Data'!I58&lt;35,'Control Sample Data'!I58&gt;0),'Control Sample Data'!I58,35),""))</f>
        <v/>
      </c>
      <c r="V59" s="13" t="str">
        <f>IF('Control Sample Data'!J58="","",IF(SUM('Control Sample Data'!J$3:J$98)&gt;10,IF(AND(ISNUMBER('Control Sample Data'!J58),'Control Sample Data'!J58&lt;35,'Control Sample Data'!J58&gt;0),'Control Sample Data'!J58,35),""))</f>
        <v/>
      </c>
      <c r="W59" s="13" t="str">
        <f>IF('Control Sample Data'!K58="","",IF(SUM('Control Sample Data'!K$3:K$98)&gt;10,IF(AND(ISNUMBER('Control Sample Data'!K58),'Control Sample Data'!K58&lt;35,'Control Sample Data'!K58&gt;0),'Control Sample Data'!K58,35),""))</f>
        <v/>
      </c>
      <c r="X59" s="13" t="str">
        <f>IF('Control Sample Data'!L58="","",IF(SUM('Control Sample Data'!L$3:L$98)&gt;10,IF(AND(ISNUMBER('Control Sample Data'!L58),'Control Sample Data'!L58&lt;35,'Control Sample Data'!L58&gt;0),'Control Sample Data'!L58,35),""))</f>
        <v/>
      </c>
      <c r="AS59" s="12" t="str">
        <f t="shared" si="20"/>
        <v>hsa-miR-501-5p</v>
      </c>
      <c r="AT59" s="43" t="s">
        <v>227</v>
      </c>
      <c r="AU59" s="13" t="str">
        <f t="shared" si="47"/>
        <v/>
      </c>
      <c r="AV59" s="13" t="str">
        <f t="shared" si="48"/>
        <v/>
      </c>
      <c r="AW59" s="13" t="str">
        <f t="shared" si="49"/>
        <v/>
      </c>
      <c r="AX59" s="13" t="str">
        <f t="shared" si="50"/>
        <v/>
      </c>
      <c r="AY59" s="13" t="str">
        <f t="shared" si="51"/>
        <v/>
      </c>
      <c r="AZ59" s="13" t="str">
        <f t="shared" si="52"/>
        <v/>
      </c>
      <c r="BA59" s="13" t="str">
        <f t="shared" si="53"/>
        <v/>
      </c>
      <c r="BB59" s="13" t="str">
        <f t="shared" si="54"/>
        <v/>
      </c>
      <c r="BC59" s="13" t="str">
        <f t="shared" si="55"/>
        <v/>
      </c>
      <c r="BD59" s="13" t="str">
        <f t="shared" si="56"/>
        <v/>
      </c>
      <c r="BE59" s="13" t="str">
        <f t="shared" si="57"/>
        <v/>
      </c>
      <c r="BF59" s="13" t="str">
        <f t="shared" si="58"/>
        <v/>
      </c>
      <c r="BG59" s="13" t="str">
        <f t="shared" si="59"/>
        <v/>
      </c>
      <c r="BH59" s="13" t="str">
        <f t="shared" si="60"/>
        <v/>
      </c>
      <c r="BI59" s="13" t="str">
        <f t="shared" si="61"/>
        <v/>
      </c>
      <c r="BJ59" s="13" t="str">
        <f t="shared" si="62"/>
        <v/>
      </c>
      <c r="BK59" s="13" t="str">
        <f t="shared" si="63"/>
        <v/>
      </c>
      <c r="BL59" s="13" t="str">
        <f t="shared" si="64"/>
        <v/>
      </c>
      <c r="BM59" s="13" t="str">
        <f t="shared" si="65"/>
        <v/>
      </c>
      <c r="BN59" s="13" t="str">
        <f t="shared" si="66"/>
        <v/>
      </c>
      <c r="BO59" s="45" t="str">
        <f t="shared" si="69"/>
        <v>N/A</v>
      </c>
      <c r="BP59" s="45" t="str">
        <f t="shared" si="70"/>
        <v>N/A</v>
      </c>
      <c r="BQ59" s="42" t="str">
        <f t="shared" si="24"/>
        <v>hsa-miR-501-5p</v>
      </c>
      <c r="BR59" s="43" t="s">
        <v>500</v>
      </c>
      <c r="BS59" s="46" t="str">
        <f t="shared" si="25"/>
        <v/>
      </c>
      <c r="BT59" s="46" t="str">
        <f t="shared" si="26"/>
        <v/>
      </c>
      <c r="BU59" s="46" t="str">
        <f t="shared" si="27"/>
        <v/>
      </c>
      <c r="BV59" s="46" t="str">
        <f t="shared" si="28"/>
        <v/>
      </c>
      <c r="BW59" s="46" t="str">
        <f t="shared" si="29"/>
        <v/>
      </c>
      <c r="BX59" s="46" t="str">
        <f t="shared" si="30"/>
        <v/>
      </c>
      <c r="BY59" s="46" t="str">
        <f t="shared" si="31"/>
        <v/>
      </c>
      <c r="BZ59" s="46" t="str">
        <f t="shared" si="32"/>
        <v/>
      </c>
      <c r="CA59" s="46" t="str">
        <f t="shared" si="33"/>
        <v/>
      </c>
      <c r="CB59" s="46" t="str">
        <f t="shared" si="34"/>
        <v/>
      </c>
      <c r="CC59" s="46" t="str">
        <f t="shared" si="35"/>
        <v/>
      </c>
      <c r="CD59" s="46" t="str">
        <f t="shared" si="36"/>
        <v/>
      </c>
      <c r="CE59" s="46" t="str">
        <f t="shared" si="37"/>
        <v/>
      </c>
      <c r="CF59" s="46" t="str">
        <f t="shared" si="38"/>
        <v/>
      </c>
      <c r="CG59" s="46" t="str">
        <f t="shared" si="39"/>
        <v/>
      </c>
      <c r="CH59" s="46" t="str">
        <f t="shared" si="40"/>
        <v/>
      </c>
      <c r="CI59" s="46" t="str">
        <f t="shared" si="41"/>
        <v/>
      </c>
      <c r="CJ59" s="46" t="str">
        <f t="shared" si="42"/>
        <v/>
      </c>
      <c r="CK59" s="46" t="str">
        <f t="shared" si="43"/>
        <v/>
      </c>
      <c r="CL59" s="46" t="str">
        <f t="shared" si="44"/>
        <v/>
      </c>
    </row>
    <row r="60" spans="1:90">
      <c r="A60" s="12" t="str">
        <f>'Gene Table'!D59</f>
        <v>hsa-miR-518b</v>
      </c>
      <c r="B60" s="12" t="s">
        <v>231</v>
      </c>
      <c r="C60" s="13" t="str">
        <f>IF('Test Sample Data'!C59="","",IF(SUM('Test Sample Data'!C$3:C$98)&gt;10,IF(AND(ISNUMBER('Test Sample Data'!C59),'Test Sample Data'!C59&lt;35,'Test Sample Data'!C59&gt;0),'Test Sample Data'!C59,35),""))</f>
        <v/>
      </c>
      <c r="D60" s="13" t="str">
        <f>IF('Test Sample Data'!D59="","",IF(SUM('Test Sample Data'!D$3:D$98)&gt;10,IF(AND(ISNUMBER('Test Sample Data'!D59),'Test Sample Data'!D59&lt;35,'Test Sample Data'!D59&gt;0),'Test Sample Data'!D59,35),""))</f>
        <v/>
      </c>
      <c r="E60" s="13" t="str">
        <f>IF('Test Sample Data'!E59="","",IF(SUM('Test Sample Data'!E$3:E$98)&gt;10,IF(AND(ISNUMBER('Test Sample Data'!E59),'Test Sample Data'!E59&lt;35,'Test Sample Data'!E59&gt;0),'Test Sample Data'!E59,35),""))</f>
        <v/>
      </c>
      <c r="F60" s="13" t="str">
        <f>IF('Test Sample Data'!F59="","",IF(SUM('Test Sample Data'!F$3:F$98)&gt;10,IF(AND(ISNUMBER('Test Sample Data'!F59),'Test Sample Data'!F59&lt;35,'Test Sample Data'!F59&gt;0),'Test Sample Data'!F59,35),""))</f>
        <v/>
      </c>
      <c r="G60" s="13" t="str">
        <f>IF('Test Sample Data'!G59="","",IF(SUM('Test Sample Data'!G$3:G$98)&gt;10,IF(AND(ISNUMBER('Test Sample Data'!G59),'Test Sample Data'!G59&lt;35,'Test Sample Data'!G59&gt;0),'Test Sample Data'!G59,35),""))</f>
        <v/>
      </c>
      <c r="H60" s="13" t="str">
        <f>IF('Test Sample Data'!H59="","",IF(SUM('Test Sample Data'!H$3:H$98)&gt;10,IF(AND(ISNUMBER('Test Sample Data'!H59),'Test Sample Data'!H59&lt;35,'Test Sample Data'!H59&gt;0),'Test Sample Data'!H59,35),""))</f>
        <v/>
      </c>
      <c r="I60" s="13" t="str">
        <f>IF('Test Sample Data'!I59="","",IF(SUM('Test Sample Data'!I$3:I$98)&gt;10,IF(AND(ISNUMBER('Test Sample Data'!I59),'Test Sample Data'!I59&lt;35,'Test Sample Data'!I59&gt;0),'Test Sample Data'!I59,35),""))</f>
        <v/>
      </c>
      <c r="J60" s="13" t="str">
        <f>IF('Test Sample Data'!J59="","",IF(SUM('Test Sample Data'!J$3:J$98)&gt;10,IF(AND(ISNUMBER('Test Sample Data'!J59),'Test Sample Data'!J59&lt;35,'Test Sample Data'!J59&gt;0),'Test Sample Data'!J59,35),""))</f>
        <v/>
      </c>
      <c r="K60" s="13" t="str">
        <f>IF('Test Sample Data'!K59="","",IF(SUM('Test Sample Data'!K$3:K$98)&gt;10,IF(AND(ISNUMBER('Test Sample Data'!K59),'Test Sample Data'!K59&lt;35,'Test Sample Data'!K59&gt;0),'Test Sample Data'!K59,35),""))</f>
        <v/>
      </c>
      <c r="L60" s="13" t="str">
        <f>IF('Test Sample Data'!L59="","",IF(SUM('Test Sample Data'!L$3:L$98)&gt;10,IF(AND(ISNUMBER('Test Sample Data'!L59),'Test Sample Data'!L59&lt;35,'Test Sample Data'!L59&gt;0),'Test Sample Data'!L59,35),""))</f>
        <v/>
      </c>
      <c r="M60" s="13" t="str">
        <f>'Gene Table'!D59</f>
        <v>hsa-miR-518b</v>
      </c>
      <c r="N60" s="13" t="s">
        <v>231</v>
      </c>
      <c r="O60" s="13" t="str">
        <f>IF('Control Sample Data'!C59="","",IF(SUM('Control Sample Data'!C$3:C$98)&gt;10,IF(AND(ISNUMBER('Control Sample Data'!C59),'Control Sample Data'!C59&lt;35,'Control Sample Data'!C59&gt;0),'Control Sample Data'!C59,35),""))</f>
        <v/>
      </c>
      <c r="P60" s="13" t="str">
        <f>IF('Control Sample Data'!D59="","",IF(SUM('Control Sample Data'!D$3:D$98)&gt;10,IF(AND(ISNUMBER('Control Sample Data'!D59),'Control Sample Data'!D59&lt;35,'Control Sample Data'!D59&gt;0),'Control Sample Data'!D59,35),""))</f>
        <v/>
      </c>
      <c r="Q60" s="13" t="str">
        <f>IF('Control Sample Data'!E59="","",IF(SUM('Control Sample Data'!E$3:E$98)&gt;10,IF(AND(ISNUMBER('Control Sample Data'!E59),'Control Sample Data'!E59&lt;35,'Control Sample Data'!E59&gt;0),'Control Sample Data'!E59,35),""))</f>
        <v/>
      </c>
      <c r="R60" s="13" t="str">
        <f>IF('Control Sample Data'!F59="","",IF(SUM('Control Sample Data'!F$3:F$98)&gt;10,IF(AND(ISNUMBER('Control Sample Data'!F59),'Control Sample Data'!F59&lt;35,'Control Sample Data'!F59&gt;0),'Control Sample Data'!F59,35),""))</f>
        <v/>
      </c>
      <c r="S60" s="13" t="str">
        <f>IF('Control Sample Data'!G59="","",IF(SUM('Control Sample Data'!G$3:G$98)&gt;10,IF(AND(ISNUMBER('Control Sample Data'!G59),'Control Sample Data'!G59&lt;35,'Control Sample Data'!G59&gt;0),'Control Sample Data'!G59,35),""))</f>
        <v/>
      </c>
      <c r="T60" s="13" t="str">
        <f>IF('Control Sample Data'!H59="","",IF(SUM('Control Sample Data'!H$3:H$98)&gt;10,IF(AND(ISNUMBER('Control Sample Data'!H59),'Control Sample Data'!H59&lt;35,'Control Sample Data'!H59&gt;0),'Control Sample Data'!H59,35),""))</f>
        <v/>
      </c>
      <c r="U60" s="13" t="str">
        <f>IF('Control Sample Data'!I59="","",IF(SUM('Control Sample Data'!I$3:I$98)&gt;10,IF(AND(ISNUMBER('Control Sample Data'!I59),'Control Sample Data'!I59&lt;35,'Control Sample Data'!I59&gt;0),'Control Sample Data'!I59,35),""))</f>
        <v/>
      </c>
      <c r="V60" s="13" t="str">
        <f>IF('Control Sample Data'!J59="","",IF(SUM('Control Sample Data'!J$3:J$98)&gt;10,IF(AND(ISNUMBER('Control Sample Data'!J59),'Control Sample Data'!J59&lt;35,'Control Sample Data'!J59&gt;0),'Control Sample Data'!J59,35),""))</f>
        <v/>
      </c>
      <c r="W60" s="13" t="str">
        <f>IF('Control Sample Data'!K59="","",IF(SUM('Control Sample Data'!K$3:K$98)&gt;10,IF(AND(ISNUMBER('Control Sample Data'!K59),'Control Sample Data'!K59&lt;35,'Control Sample Data'!K59&gt;0),'Control Sample Data'!K59,35),""))</f>
        <v/>
      </c>
      <c r="X60" s="13" t="str">
        <f>IF('Control Sample Data'!L59="","",IF(SUM('Control Sample Data'!L$3:L$98)&gt;10,IF(AND(ISNUMBER('Control Sample Data'!L59),'Control Sample Data'!L59&lt;35,'Control Sample Data'!L59&gt;0),'Control Sample Data'!L59,35),""))</f>
        <v/>
      </c>
      <c r="AS60" s="12" t="str">
        <f t="shared" si="20"/>
        <v>hsa-miR-518b</v>
      </c>
      <c r="AT60" s="43" t="s">
        <v>231</v>
      </c>
      <c r="AU60" s="13" t="str">
        <f t="shared" si="47"/>
        <v/>
      </c>
      <c r="AV60" s="13" t="str">
        <f t="shared" si="48"/>
        <v/>
      </c>
      <c r="AW60" s="13" t="str">
        <f t="shared" si="49"/>
        <v/>
      </c>
      <c r="AX60" s="13" t="str">
        <f t="shared" si="50"/>
        <v/>
      </c>
      <c r="AY60" s="13" t="str">
        <f t="shared" si="51"/>
        <v/>
      </c>
      <c r="AZ60" s="13" t="str">
        <f t="shared" si="52"/>
        <v/>
      </c>
      <c r="BA60" s="13" t="str">
        <f t="shared" si="53"/>
        <v/>
      </c>
      <c r="BB60" s="13" t="str">
        <f t="shared" si="54"/>
        <v/>
      </c>
      <c r="BC60" s="13" t="str">
        <f t="shared" si="55"/>
        <v/>
      </c>
      <c r="BD60" s="13" t="str">
        <f t="shared" si="56"/>
        <v/>
      </c>
      <c r="BE60" s="13" t="str">
        <f t="shared" si="57"/>
        <v/>
      </c>
      <c r="BF60" s="13" t="str">
        <f t="shared" si="58"/>
        <v/>
      </c>
      <c r="BG60" s="13" t="str">
        <f t="shared" si="59"/>
        <v/>
      </c>
      <c r="BH60" s="13" t="str">
        <f t="shared" si="60"/>
        <v/>
      </c>
      <c r="BI60" s="13" t="str">
        <f t="shared" si="61"/>
        <v/>
      </c>
      <c r="BJ60" s="13" t="str">
        <f t="shared" si="62"/>
        <v/>
      </c>
      <c r="BK60" s="13" t="str">
        <f t="shared" si="63"/>
        <v/>
      </c>
      <c r="BL60" s="13" t="str">
        <f t="shared" si="64"/>
        <v/>
      </c>
      <c r="BM60" s="13" t="str">
        <f t="shared" si="65"/>
        <v/>
      </c>
      <c r="BN60" s="13" t="str">
        <f t="shared" si="66"/>
        <v/>
      </c>
      <c r="BO60" s="45" t="str">
        <f t="shared" si="69"/>
        <v>N/A</v>
      </c>
      <c r="BP60" s="45" t="str">
        <f t="shared" si="70"/>
        <v>N/A</v>
      </c>
      <c r="BQ60" s="42" t="str">
        <f t="shared" si="24"/>
        <v>hsa-miR-518b</v>
      </c>
      <c r="BR60" s="43" t="s">
        <v>501</v>
      </c>
      <c r="BS60" s="46" t="str">
        <f t="shared" si="25"/>
        <v/>
      </c>
      <c r="BT60" s="46" t="str">
        <f t="shared" si="26"/>
        <v/>
      </c>
      <c r="BU60" s="46" t="str">
        <f t="shared" si="27"/>
        <v/>
      </c>
      <c r="BV60" s="46" t="str">
        <f t="shared" si="28"/>
        <v/>
      </c>
      <c r="BW60" s="46" t="str">
        <f t="shared" si="29"/>
        <v/>
      </c>
      <c r="BX60" s="46" t="str">
        <f t="shared" si="30"/>
        <v/>
      </c>
      <c r="BY60" s="46" t="str">
        <f t="shared" si="31"/>
        <v/>
      </c>
      <c r="BZ60" s="46" t="str">
        <f t="shared" si="32"/>
        <v/>
      </c>
      <c r="CA60" s="46" t="str">
        <f t="shared" si="33"/>
        <v/>
      </c>
      <c r="CB60" s="46" t="str">
        <f t="shared" si="34"/>
        <v/>
      </c>
      <c r="CC60" s="46" t="str">
        <f t="shared" si="35"/>
        <v/>
      </c>
      <c r="CD60" s="46" t="str">
        <f t="shared" si="36"/>
        <v/>
      </c>
      <c r="CE60" s="46" t="str">
        <f t="shared" si="37"/>
        <v/>
      </c>
      <c r="CF60" s="46" t="str">
        <f t="shared" si="38"/>
        <v/>
      </c>
      <c r="CG60" s="46" t="str">
        <f t="shared" si="39"/>
        <v/>
      </c>
      <c r="CH60" s="46" t="str">
        <f t="shared" si="40"/>
        <v/>
      </c>
      <c r="CI60" s="46" t="str">
        <f t="shared" si="41"/>
        <v/>
      </c>
      <c r="CJ60" s="46" t="str">
        <f t="shared" si="42"/>
        <v/>
      </c>
      <c r="CK60" s="46" t="str">
        <f t="shared" si="43"/>
        <v/>
      </c>
      <c r="CL60" s="46" t="str">
        <f t="shared" si="44"/>
        <v/>
      </c>
    </row>
    <row r="61" spans="1:90">
      <c r="A61" s="12" t="str">
        <f>'Gene Table'!D60</f>
        <v>hsa-miR-214-3p</v>
      </c>
      <c r="B61" s="12" t="s">
        <v>235</v>
      </c>
      <c r="C61" s="13" t="str">
        <f>IF('Test Sample Data'!C60="","",IF(SUM('Test Sample Data'!C$3:C$98)&gt;10,IF(AND(ISNUMBER('Test Sample Data'!C60),'Test Sample Data'!C60&lt;35,'Test Sample Data'!C60&gt;0),'Test Sample Data'!C60,35),""))</f>
        <v/>
      </c>
      <c r="D61" s="13" t="str">
        <f>IF('Test Sample Data'!D60="","",IF(SUM('Test Sample Data'!D$3:D$98)&gt;10,IF(AND(ISNUMBER('Test Sample Data'!D60),'Test Sample Data'!D60&lt;35,'Test Sample Data'!D60&gt;0),'Test Sample Data'!D60,35),""))</f>
        <v/>
      </c>
      <c r="E61" s="13" t="str">
        <f>IF('Test Sample Data'!E60="","",IF(SUM('Test Sample Data'!E$3:E$98)&gt;10,IF(AND(ISNUMBER('Test Sample Data'!E60),'Test Sample Data'!E60&lt;35,'Test Sample Data'!E60&gt;0),'Test Sample Data'!E60,35),""))</f>
        <v/>
      </c>
      <c r="F61" s="13" t="str">
        <f>IF('Test Sample Data'!F60="","",IF(SUM('Test Sample Data'!F$3:F$98)&gt;10,IF(AND(ISNUMBER('Test Sample Data'!F60),'Test Sample Data'!F60&lt;35,'Test Sample Data'!F60&gt;0),'Test Sample Data'!F60,35),""))</f>
        <v/>
      </c>
      <c r="G61" s="13" t="str">
        <f>IF('Test Sample Data'!G60="","",IF(SUM('Test Sample Data'!G$3:G$98)&gt;10,IF(AND(ISNUMBER('Test Sample Data'!G60),'Test Sample Data'!G60&lt;35,'Test Sample Data'!G60&gt;0),'Test Sample Data'!G60,35),""))</f>
        <v/>
      </c>
      <c r="H61" s="13" t="str">
        <f>IF('Test Sample Data'!H60="","",IF(SUM('Test Sample Data'!H$3:H$98)&gt;10,IF(AND(ISNUMBER('Test Sample Data'!H60),'Test Sample Data'!H60&lt;35,'Test Sample Data'!H60&gt;0),'Test Sample Data'!H60,35),""))</f>
        <v/>
      </c>
      <c r="I61" s="13" t="str">
        <f>IF('Test Sample Data'!I60="","",IF(SUM('Test Sample Data'!I$3:I$98)&gt;10,IF(AND(ISNUMBER('Test Sample Data'!I60),'Test Sample Data'!I60&lt;35,'Test Sample Data'!I60&gt;0),'Test Sample Data'!I60,35),""))</f>
        <v/>
      </c>
      <c r="J61" s="13" t="str">
        <f>IF('Test Sample Data'!J60="","",IF(SUM('Test Sample Data'!J$3:J$98)&gt;10,IF(AND(ISNUMBER('Test Sample Data'!J60),'Test Sample Data'!J60&lt;35,'Test Sample Data'!J60&gt;0),'Test Sample Data'!J60,35),""))</f>
        <v/>
      </c>
      <c r="K61" s="13" t="str">
        <f>IF('Test Sample Data'!K60="","",IF(SUM('Test Sample Data'!K$3:K$98)&gt;10,IF(AND(ISNUMBER('Test Sample Data'!K60),'Test Sample Data'!K60&lt;35,'Test Sample Data'!K60&gt;0),'Test Sample Data'!K60,35),""))</f>
        <v/>
      </c>
      <c r="L61" s="13" t="str">
        <f>IF('Test Sample Data'!L60="","",IF(SUM('Test Sample Data'!L$3:L$98)&gt;10,IF(AND(ISNUMBER('Test Sample Data'!L60),'Test Sample Data'!L60&lt;35,'Test Sample Data'!L60&gt;0),'Test Sample Data'!L60,35),""))</f>
        <v/>
      </c>
      <c r="M61" s="13" t="str">
        <f>'Gene Table'!D60</f>
        <v>hsa-miR-214-3p</v>
      </c>
      <c r="N61" s="13" t="s">
        <v>235</v>
      </c>
      <c r="O61" s="13" t="str">
        <f>IF('Control Sample Data'!C60="","",IF(SUM('Control Sample Data'!C$3:C$98)&gt;10,IF(AND(ISNUMBER('Control Sample Data'!C60),'Control Sample Data'!C60&lt;35,'Control Sample Data'!C60&gt;0),'Control Sample Data'!C60,35),""))</f>
        <v/>
      </c>
      <c r="P61" s="13" t="str">
        <f>IF('Control Sample Data'!D60="","",IF(SUM('Control Sample Data'!D$3:D$98)&gt;10,IF(AND(ISNUMBER('Control Sample Data'!D60),'Control Sample Data'!D60&lt;35,'Control Sample Data'!D60&gt;0),'Control Sample Data'!D60,35),""))</f>
        <v/>
      </c>
      <c r="Q61" s="13" t="str">
        <f>IF('Control Sample Data'!E60="","",IF(SUM('Control Sample Data'!E$3:E$98)&gt;10,IF(AND(ISNUMBER('Control Sample Data'!E60),'Control Sample Data'!E60&lt;35,'Control Sample Data'!E60&gt;0),'Control Sample Data'!E60,35),""))</f>
        <v/>
      </c>
      <c r="R61" s="13" t="str">
        <f>IF('Control Sample Data'!F60="","",IF(SUM('Control Sample Data'!F$3:F$98)&gt;10,IF(AND(ISNUMBER('Control Sample Data'!F60),'Control Sample Data'!F60&lt;35,'Control Sample Data'!F60&gt;0),'Control Sample Data'!F60,35),""))</f>
        <v/>
      </c>
      <c r="S61" s="13" t="str">
        <f>IF('Control Sample Data'!G60="","",IF(SUM('Control Sample Data'!G$3:G$98)&gt;10,IF(AND(ISNUMBER('Control Sample Data'!G60),'Control Sample Data'!G60&lt;35,'Control Sample Data'!G60&gt;0),'Control Sample Data'!G60,35),""))</f>
        <v/>
      </c>
      <c r="T61" s="13" t="str">
        <f>IF('Control Sample Data'!H60="","",IF(SUM('Control Sample Data'!H$3:H$98)&gt;10,IF(AND(ISNUMBER('Control Sample Data'!H60),'Control Sample Data'!H60&lt;35,'Control Sample Data'!H60&gt;0),'Control Sample Data'!H60,35),""))</f>
        <v/>
      </c>
      <c r="U61" s="13" t="str">
        <f>IF('Control Sample Data'!I60="","",IF(SUM('Control Sample Data'!I$3:I$98)&gt;10,IF(AND(ISNUMBER('Control Sample Data'!I60),'Control Sample Data'!I60&lt;35,'Control Sample Data'!I60&gt;0),'Control Sample Data'!I60,35),""))</f>
        <v/>
      </c>
      <c r="V61" s="13" t="str">
        <f>IF('Control Sample Data'!J60="","",IF(SUM('Control Sample Data'!J$3:J$98)&gt;10,IF(AND(ISNUMBER('Control Sample Data'!J60),'Control Sample Data'!J60&lt;35,'Control Sample Data'!J60&gt;0),'Control Sample Data'!J60,35),""))</f>
        <v/>
      </c>
      <c r="W61" s="13" t="str">
        <f>IF('Control Sample Data'!K60="","",IF(SUM('Control Sample Data'!K$3:K$98)&gt;10,IF(AND(ISNUMBER('Control Sample Data'!K60),'Control Sample Data'!K60&lt;35,'Control Sample Data'!K60&gt;0),'Control Sample Data'!K60,35),""))</f>
        <v/>
      </c>
      <c r="X61" s="13" t="str">
        <f>IF('Control Sample Data'!L60="","",IF(SUM('Control Sample Data'!L$3:L$98)&gt;10,IF(AND(ISNUMBER('Control Sample Data'!L60),'Control Sample Data'!L60&lt;35,'Control Sample Data'!L60&gt;0),'Control Sample Data'!L60,35),""))</f>
        <v/>
      </c>
      <c r="AS61" s="12" t="str">
        <f t="shared" si="20"/>
        <v>hsa-miR-214-3p</v>
      </c>
      <c r="AT61" s="43" t="s">
        <v>235</v>
      </c>
      <c r="AU61" s="13" t="str">
        <f t="shared" si="47"/>
        <v/>
      </c>
      <c r="AV61" s="13" t="str">
        <f t="shared" si="48"/>
        <v/>
      </c>
      <c r="AW61" s="13" t="str">
        <f t="shared" si="49"/>
        <v/>
      </c>
      <c r="AX61" s="13" t="str">
        <f t="shared" si="50"/>
        <v/>
      </c>
      <c r="AY61" s="13" t="str">
        <f t="shared" si="51"/>
        <v/>
      </c>
      <c r="AZ61" s="13" t="str">
        <f t="shared" si="52"/>
        <v/>
      </c>
      <c r="BA61" s="13" t="str">
        <f t="shared" si="53"/>
        <v/>
      </c>
      <c r="BB61" s="13" t="str">
        <f t="shared" si="54"/>
        <v/>
      </c>
      <c r="BC61" s="13" t="str">
        <f t="shared" si="55"/>
        <v/>
      </c>
      <c r="BD61" s="13" t="str">
        <f t="shared" si="56"/>
        <v/>
      </c>
      <c r="BE61" s="13" t="str">
        <f t="shared" si="57"/>
        <v/>
      </c>
      <c r="BF61" s="13" t="str">
        <f t="shared" si="58"/>
        <v/>
      </c>
      <c r="BG61" s="13" t="str">
        <f t="shared" si="59"/>
        <v/>
      </c>
      <c r="BH61" s="13" t="str">
        <f t="shared" si="60"/>
        <v/>
      </c>
      <c r="BI61" s="13" t="str">
        <f t="shared" si="61"/>
        <v/>
      </c>
      <c r="BJ61" s="13" t="str">
        <f t="shared" si="62"/>
        <v/>
      </c>
      <c r="BK61" s="13" t="str">
        <f t="shared" si="63"/>
        <v/>
      </c>
      <c r="BL61" s="13" t="str">
        <f t="shared" si="64"/>
        <v/>
      </c>
      <c r="BM61" s="13" t="str">
        <f t="shared" si="65"/>
        <v/>
      </c>
      <c r="BN61" s="13" t="str">
        <f t="shared" si="66"/>
        <v/>
      </c>
      <c r="BO61" s="45" t="str">
        <f t="shared" si="69"/>
        <v>N/A</v>
      </c>
      <c r="BP61" s="45" t="str">
        <f t="shared" si="70"/>
        <v>N/A</v>
      </c>
      <c r="BQ61" s="42" t="str">
        <f t="shared" si="24"/>
        <v>hsa-miR-214-3p</v>
      </c>
      <c r="BR61" s="43" t="s">
        <v>502</v>
      </c>
      <c r="BS61" s="46" t="str">
        <f t="shared" si="25"/>
        <v/>
      </c>
      <c r="BT61" s="46" t="str">
        <f t="shared" si="26"/>
        <v/>
      </c>
      <c r="BU61" s="46" t="str">
        <f t="shared" si="27"/>
        <v/>
      </c>
      <c r="BV61" s="46" t="str">
        <f t="shared" si="28"/>
        <v/>
      </c>
      <c r="BW61" s="46" t="str">
        <f t="shared" si="29"/>
        <v/>
      </c>
      <c r="BX61" s="46" t="str">
        <f t="shared" si="30"/>
        <v/>
      </c>
      <c r="BY61" s="46" t="str">
        <f t="shared" si="31"/>
        <v/>
      </c>
      <c r="BZ61" s="46" t="str">
        <f t="shared" si="32"/>
        <v/>
      </c>
      <c r="CA61" s="46" t="str">
        <f t="shared" si="33"/>
        <v/>
      </c>
      <c r="CB61" s="46" t="str">
        <f t="shared" si="34"/>
        <v/>
      </c>
      <c r="CC61" s="46" t="str">
        <f t="shared" si="35"/>
        <v/>
      </c>
      <c r="CD61" s="46" t="str">
        <f t="shared" si="36"/>
        <v/>
      </c>
      <c r="CE61" s="46" t="str">
        <f t="shared" si="37"/>
        <v/>
      </c>
      <c r="CF61" s="46" t="str">
        <f t="shared" si="38"/>
        <v/>
      </c>
      <c r="CG61" s="46" t="str">
        <f t="shared" si="39"/>
        <v/>
      </c>
      <c r="CH61" s="46" t="str">
        <f t="shared" si="40"/>
        <v/>
      </c>
      <c r="CI61" s="46" t="str">
        <f t="shared" si="41"/>
        <v/>
      </c>
      <c r="CJ61" s="46" t="str">
        <f t="shared" si="42"/>
        <v/>
      </c>
      <c r="CK61" s="46" t="str">
        <f t="shared" si="43"/>
        <v/>
      </c>
      <c r="CL61" s="46" t="str">
        <f t="shared" si="44"/>
        <v/>
      </c>
    </row>
    <row r="62" spans="1:90">
      <c r="A62" s="12" t="str">
        <f>'Gene Table'!D61</f>
        <v>hsa-miR-345-5p</v>
      </c>
      <c r="B62" s="12" t="s">
        <v>239</v>
      </c>
      <c r="C62" s="13" t="str">
        <f>IF('Test Sample Data'!C61="","",IF(SUM('Test Sample Data'!C$3:C$98)&gt;10,IF(AND(ISNUMBER('Test Sample Data'!C61),'Test Sample Data'!C61&lt;35,'Test Sample Data'!C61&gt;0),'Test Sample Data'!C61,35),""))</f>
        <v/>
      </c>
      <c r="D62" s="13" t="str">
        <f>IF('Test Sample Data'!D61="","",IF(SUM('Test Sample Data'!D$3:D$98)&gt;10,IF(AND(ISNUMBER('Test Sample Data'!D61),'Test Sample Data'!D61&lt;35,'Test Sample Data'!D61&gt;0),'Test Sample Data'!D61,35),""))</f>
        <v/>
      </c>
      <c r="E62" s="13" t="str">
        <f>IF('Test Sample Data'!E61="","",IF(SUM('Test Sample Data'!E$3:E$98)&gt;10,IF(AND(ISNUMBER('Test Sample Data'!E61),'Test Sample Data'!E61&lt;35,'Test Sample Data'!E61&gt;0),'Test Sample Data'!E61,35),""))</f>
        <v/>
      </c>
      <c r="F62" s="13" t="str">
        <f>IF('Test Sample Data'!F61="","",IF(SUM('Test Sample Data'!F$3:F$98)&gt;10,IF(AND(ISNUMBER('Test Sample Data'!F61),'Test Sample Data'!F61&lt;35,'Test Sample Data'!F61&gt;0),'Test Sample Data'!F61,35),""))</f>
        <v/>
      </c>
      <c r="G62" s="13" t="str">
        <f>IF('Test Sample Data'!G61="","",IF(SUM('Test Sample Data'!G$3:G$98)&gt;10,IF(AND(ISNUMBER('Test Sample Data'!G61),'Test Sample Data'!G61&lt;35,'Test Sample Data'!G61&gt;0),'Test Sample Data'!G61,35),""))</f>
        <v/>
      </c>
      <c r="H62" s="13" t="str">
        <f>IF('Test Sample Data'!H61="","",IF(SUM('Test Sample Data'!H$3:H$98)&gt;10,IF(AND(ISNUMBER('Test Sample Data'!H61),'Test Sample Data'!H61&lt;35,'Test Sample Data'!H61&gt;0),'Test Sample Data'!H61,35),""))</f>
        <v/>
      </c>
      <c r="I62" s="13" t="str">
        <f>IF('Test Sample Data'!I61="","",IF(SUM('Test Sample Data'!I$3:I$98)&gt;10,IF(AND(ISNUMBER('Test Sample Data'!I61),'Test Sample Data'!I61&lt;35,'Test Sample Data'!I61&gt;0),'Test Sample Data'!I61,35),""))</f>
        <v/>
      </c>
      <c r="J62" s="13" t="str">
        <f>IF('Test Sample Data'!J61="","",IF(SUM('Test Sample Data'!J$3:J$98)&gt;10,IF(AND(ISNUMBER('Test Sample Data'!J61),'Test Sample Data'!J61&lt;35,'Test Sample Data'!J61&gt;0),'Test Sample Data'!J61,35),""))</f>
        <v/>
      </c>
      <c r="K62" s="13" t="str">
        <f>IF('Test Sample Data'!K61="","",IF(SUM('Test Sample Data'!K$3:K$98)&gt;10,IF(AND(ISNUMBER('Test Sample Data'!K61),'Test Sample Data'!K61&lt;35,'Test Sample Data'!K61&gt;0),'Test Sample Data'!K61,35),""))</f>
        <v/>
      </c>
      <c r="L62" s="13" t="str">
        <f>IF('Test Sample Data'!L61="","",IF(SUM('Test Sample Data'!L$3:L$98)&gt;10,IF(AND(ISNUMBER('Test Sample Data'!L61),'Test Sample Data'!L61&lt;35,'Test Sample Data'!L61&gt;0),'Test Sample Data'!L61,35),""))</f>
        <v/>
      </c>
      <c r="M62" s="13" t="str">
        <f>'Gene Table'!D61</f>
        <v>hsa-miR-345-5p</v>
      </c>
      <c r="N62" s="13" t="s">
        <v>239</v>
      </c>
      <c r="O62" s="13" t="str">
        <f>IF('Control Sample Data'!C61="","",IF(SUM('Control Sample Data'!C$3:C$98)&gt;10,IF(AND(ISNUMBER('Control Sample Data'!C61),'Control Sample Data'!C61&lt;35,'Control Sample Data'!C61&gt;0),'Control Sample Data'!C61,35),""))</f>
        <v/>
      </c>
      <c r="P62" s="13" t="str">
        <f>IF('Control Sample Data'!D61="","",IF(SUM('Control Sample Data'!D$3:D$98)&gt;10,IF(AND(ISNUMBER('Control Sample Data'!D61),'Control Sample Data'!D61&lt;35,'Control Sample Data'!D61&gt;0),'Control Sample Data'!D61,35),""))</f>
        <v/>
      </c>
      <c r="Q62" s="13" t="str">
        <f>IF('Control Sample Data'!E61="","",IF(SUM('Control Sample Data'!E$3:E$98)&gt;10,IF(AND(ISNUMBER('Control Sample Data'!E61),'Control Sample Data'!E61&lt;35,'Control Sample Data'!E61&gt;0),'Control Sample Data'!E61,35),""))</f>
        <v/>
      </c>
      <c r="R62" s="13" t="str">
        <f>IF('Control Sample Data'!F61="","",IF(SUM('Control Sample Data'!F$3:F$98)&gt;10,IF(AND(ISNUMBER('Control Sample Data'!F61),'Control Sample Data'!F61&lt;35,'Control Sample Data'!F61&gt;0),'Control Sample Data'!F61,35),""))</f>
        <v/>
      </c>
      <c r="S62" s="13" t="str">
        <f>IF('Control Sample Data'!G61="","",IF(SUM('Control Sample Data'!G$3:G$98)&gt;10,IF(AND(ISNUMBER('Control Sample Data'!G61),'Control Sample Data'!G61&lt;35,'Control Sample Data'!G61&gt;0),'Control Sample Data'!G61,35),""))</f>
        <v/>
      </c>
      <c r="T62" s="13" t="str">
        <f>IF('Control Sample Data'!H61="","",IF(SUM('Control Sample Data'!H$3:H$98)&gt;10,IF(AND(ISNUMBER('Control Sample Data'!H61),'Control Sample Data'!H61&lt;35,'Control Sample Data'!H61&gt;0),'Control Sample Data'!H61,35),""))</f>
        <v/>
      </c>
      <c r="U62" s="13" t="str">
        <f>IF('Control Sample Data'!I61="","",IF(SUM('Control Sample Data'!I$3:I$98)&gt;10,IF(AND(ISNUMBER('Control Sample Data'!I61),'Control Sample Data'!I61&lt;35,'Control Sample Data'!I61&gt;0),'Control Sample Data'!I61,35),""))</f>
        <v/>
      </c>
      <c r="V62" s="13" t="str">
        <f>IF('Control Sample Data'!J61="","",IF(SUM('Control Sample Data'!J$3:J$98)&gt;10,IF(AND(ISNUMBER('Control Sample Data'!J61),'Control Sample Data'!J61&lt;35,'Control Sample Data'!J61&gt;0),'Control Sample Data'!J61,35),""))</f>
        <v/>
      </c>
      <c r="W62" s="13" t="str">
        <f>IF('Control Sample Data'!K61="","",IF(SUM('Control Sample Data'!K$3:K$98)&gt;10,IF(AND(ISNUMBER('Control Sample Data'!K61),'Control Sample Data'!K61&lt;35,'Control Sample Data'!K61&gt;0),'Control Sample Data'!K61,35),""))</f>
        <v/>
      </c>
      <c r="X62" s="13" t="str">
        <f>IF('Control Sample Data'!L61="","",IF(SUM('Control Sample Data'!L$3:L$98)&gt;10,IF(AND(ISNUMBER('Control Sample Data'!L61),'Control Sample Data'!L61&lt;35,'Control Sample Data'!L61&gt;0),'Control Sample Data'!L61,35),""))</f>
        <v/>
      </c>
      <c r="AS62" s="12" t="str">
        <f t="shared" si="20"/>
        <v>hsa-miR-345-5p</v>
      </c>
      <c r="AT62" s="43" t="s">
        <v>239</v>
      </c>
      <c r="AU62" s="13" t="str">
        <f t="shared" si="47"/>
        <v/>
      </c>
      <c r="AV62" s="13" t="str">
        <f t="shared" si="48"/>
        <v/>
      </c>
      <c r="AW62" s="13" t="str">
        <f t="shared" si="49"/>
        <v/>
      </c>
      <c r="AX62" s="13" t="str">
        <f t="shared" si="50"/>
        <v/>
      </c>
      <c r="AY62" s="13" t="str">
        <f t="shared" si="51"/>
        <v/>
      </c>
      <c r="AZ62" s="13" t="str">
        <f t="shared" si="52"/>
        <v/>
      </c>
      <c r="BA62" s="13" t="str">
        <f t="shared" si="53"/>
        <v/>
      </c>
      <c r="BB62" s="13" t="str">
        <f t="shared" si="54"/>
        <v/>
      </c>
      <c r="BC62" s="13" t="str">
        <f t="shared" si="55"/>
        <v/>
      </c>
      <c r="BD62" s="13" t="str">
        <f t="shared" si="56"/>
        <v/>
      </c>
      <c r="BE62" s="13" t="str">
        <f t="shared" si="57"/>
        <v/>
      </c>
      <c r="BF62" s="13" t="str">
        <f t="shared" si="58"/>
        <v/>
      </c>
      <c r="BG62" s="13" t="str">
        <f t="shared" si="59"/>
        <v/>
      </c>
      <c r="BH62" s="13" t="str">
        <f t="shared" si="60"/>
        <v/>
      </c>
      <c r="BI62" s="13" t="str">
        <f t="shared" si="61"/>
        <v/>
      </c>
      <c r="BJ62" s="13" t="str">
        <f t="shared" si="62"/>
        <v/>
      </c>
      <c r="BK62" s="13" t="str">
        <f t="shared" si="63"/>
        <v/>
      </c>
      <c r="BL62" s="13" t="str">
        <f t="shared" si="64"/>
        <v/>
      </c>
      <c r="BM62" s="13" t="str">
        <f t="shared" si="65"/>
        <v/>
      </c>
      <c r="BN62" s="13" t="str">
        <f t="shared" si="66"/>
        <v/>
      </c>
      <c r="BO62" s="45" t="str">
        <f t="shared" si="69"/>
        <v>N/A</v>
      </c>
      <c r="BP62" s="45" t="str">
        <f t="shared" si="70"/>
        <v>N/A</v>
      </c>
      <c r="BQ62" s="42" t="str">
        <f t="shared" si="24"/>
        <v>hsa-miR-345-5p</v>
      </c>
      <c r="BR62" s="43" t="s">
        <v>503</v>
      </c>
      <c r="BS62" s="46" t="str">
        <f t="shared" si="25"/>
        <v/>
      </c>
      <c r="BT62" s="46" t="str">
        <f t="shared" si="26"/>
        <v/>
      </c>
      <c r="BU62" s="46" t="str">
        <f t="shared" si="27"/>
        <v/>
      </c>
      <c r="BV62" s="46" t="str">
        <f t="shared" si="28"/>
        <v/>
      </c>
      <c r="BW62" s="46" t="str">
        <f t="shared" si="29"/>
        <v/>
      </c>
      <c r="BX62" s="46" t="str">
        <f t="shared" si="30"/>
        <v/>
      </c>
      <c r="BY62" s="46" t="str">
        <f t="shared" si="31"/>
        <v/>
      </c>
      <c r="BZ62" s="46" t="str">
        <f t="shared" si="32"/>
        <v/>
      </c>
      <c r="CA62" s="46" t="str">
        <f t="shared" si="33"/>
        <v/>
      </c>
      <c r="CB62" s="46" t="str">
        <f t="shared" si="34"/>
        <v/>
      </c>
      <c r="CC62" s="46" t="str">
        <f t="shared" si="35"/>
        <v/>
      </c>
      <c r="CD62" s="46" t="str">
        <f t="shared" si="36"/>
        <v/>
      </c>
      <c r="CE62" s="46" t="str">
        <f t="shared" si="37"/>
        <v/>
      </c>
      <c r="CF62" s="46" t="str">
        <f t="shared" si="38"/>
        <v/>
      </c>
      <c r="CG62" s="46" t="str">
        <f t="shared" si="39"/>
        <v/>
      </c>
      <c r="CH62" s="46" t="str">
        <f t="shared" si="40"/>
        <v/>
      </c>
      <c r="CI62" s="46" t="str">
        <f t="shared" si="41"/>
        <v/>
      </c>
      <c r="CJ62" s="46" t="str">
        <f t="shared" si="42"/>
        <v/>
      </c>
      <c r="CK62" s="46" t="str">
        <f t="shared" si="43"/>
        <v/>
      </c>
      <c r="CL62" s="46" t="str">
        <f t="shared" si="44"/>
        <v/>
      </c>
    </row>
    <row r="63" spans="1:90">
      <c r="A63" s="12" t="str">
        <f>'Gene Table'!D62</f>
        <v>hsa-miR-409-3p</v>
      </c>
      <c r="B63" s="12" t="s">
        <v>243</v>
      </c>
      <c r="C63" s="13" t="str">
        <f>IF('Test Sample Data'!C62="","",IF(SUM('Test Sample Data'!C$3:C$98)&gt;10,IF(AND(ISNUMBER('Test Sample Data'!C62),'Test Sample Data'!C62&lt;35,'Test Sample Data'!C62&gt;0),'Test Sample Data'!C62,35),""))</f>
        <v/>
      </c>
      <c r="D63" s="13" t="str">
        <f>IF('Test Sample Data'!D62="","",IF(SUM('Test Sample Data'!D$3:D$98)&gt;10,IF(AND(ISNUMBER('Test Sample Data'!D62),'Test Sample Data'!D62&lt;35,'Test Sample Data'!D62&gt;0),'Test Sample Data'!D62,35),""))</f>
        <v/>
      </c>
      <c r="E63" s="13" t="str">
        <f>IF('Test Sample Data'!E62="","",IF(SUM('Test Sample Data'!E$3:E$98)&gt;10,IF(AND(ISNUMBER('Test Sample Data'!E62),'Test Sample Data'!E62&lt;35,'Test Sample Data'!E62&gt;0),'Test Sample Data'!E62,35),""))</f>
        <v/>
      </c>
      <c r="F63" s="13" t="str">
        <f>IF('Test Sample Data'!F62="","",IF(SUM('Test Sample Data'!F$3:F$98)&gt;10,IF(AND(ISNUMBER('Test Sample Data'!F62),'Test Sample Data'!F62&lt;35,'Test Sample Data'!F62&gt;0),'Test Sample Data'!F62,35),""))</f>
        <v/>
      </c>
      <c r="G63" s="13" t="str">
        <f>IF('Test Sample Data'!G62="","",IF(SUM('Test Sample Data'!G$3:G$98)&gt;10,IF(AND(ISNUMBER('Test Sample Data'!G62),'Test Sample Data'!G62&lt;35,'Test Sample Data'!G62&gt;0),'Test Sample Data'!G62,35),""))</f>
        <v/>
      </c>
      <c r="H63" s="13" t="str">
        <f>IF('Test Sample Data'!H62="","",IF(SUM('Test Sample Data'!H$3:H$98)&gt;10,IF(AND(ISNUMBER('Test Sample Data'!H62),'Test Sample Data'!H62&lt;35,'Test Sample Data'!H62&gt;0),'Test Sample Data'!H62,35),""))</f>
        <v/>
      </c>
      <c r="I63" s="13" t="str">
        <f>IF('Test Sample Data'!I62="","",IF(SUM('Test Sample Data'!I$3:I$98)&gt;10,IF(AND(ISNUMBER('Test Sample Data'!I62),'Test Sample Data'!I62&lt;35,'Test Sample Data'!I62&gt;0),'Test Sample Data'!I62,35),""))</f>
        <v/>
      </c>
      <c r="J63" s="13" t="str">
        <f>IF('Test Sample Data'!J62="","",IF(SUM('Test Sample Data'!J$3:J$98)&gt;10,IF(AND(ISNUMBER('Test Sample Data'!J62),'Test Sample Data'!J62&lt;35,'Test Sample Data'!J62&gt;0),'Test Sample Data'!J62,35),""))</f>
        <v/>
      </c>
      <c r="K63" s="13" t="str">
        <f>IF('Test Sample Data'!K62="","",IF(SUM('Test Sample Data'!K$3:K$98)&gt;10,IF(AND(ISNUMBER('Test Sample Data'!K62),'Test Sample Data'!K62&lt;35,'Test Sample Data'!K62&gt;0),'Test Sample Data'!K62,35),""))</f>
        <v/>
      </c>
      <c r="L63" s="13" t="str">
        <f>IF('Test Sample Data'!L62="","",IF(SUM('Test Sample Data'!L$3:L$98)&gt;10,IF(AND(ISNUMBER('Test Sample Data'!L62),'Test Sample Data'!L62&lt;35,'Test Sample Data'!L62&gt;0),'Test Sample Data'!L62,35),""))</f>
        <v/>
      </c>
      <c r="M63" s="13" t="str">
        <f>'Gene Table'!D62</f>
        <v>hsa-miR-409-3p</v>
      </c>
      <c r="N63" s="13" t="s">
        <v>243</v>
      </c>
      <c r="O63" s="13" t="str">
        <f>IF('Control Sample Data'!C62="","",IF(SUM('Control Sample Data'!C$3:C$98)&gt;10,IF(AND(ISNUMBER('Control Sample Data'!C62),'Control Sample Data'!C62&lt;35,'Control Sample Data'!C62&gt;0),'Control Sample Data'!C62,35),""))</f>
        <v/>
      </c>
      <c r="P63" s="13" t="str">
        <f>IF('Control Sample Data'!D62="","",IF(SUM('Control Sample Data'!D$3:D$98)&gt;10,IF(AND(ISNUMBER('Control Sample Data'!D62),'Control Sample Data'!D62&lt;35,'Control Sample Data'!D62&gt;0),'Control Sample Data'!D62,35),""))</f>
        <v/>
      </c>
      <c r="Q63" s="13" t="str">
        <f>IF('Control Sample Data'!E62="","",IF(SUM('Control Sample Data'!E$3:E$98)&gt;10,IF(AND(ISNUMBER('Control Sample Data'!E62),'Control Sample Data'!E62&lt;35,'Control Sample Data'!E62&gt;0),'Control Sample Data'!E62,35),""))</f>
        <v/>
      </c>
      <c r="R63" s="13" t="str">
        <f>IF('Control Sample Data'!F62="","",IF(SUM('Control Sample Data'!F$3:F$98)&gt;10,IF(AND(ISNUMBER('Control Sample Data'!F62),'Control Sample Data'!F62&lt;35,'Control Sample Data'!F62&gt;0),'Control Sample Data'!F62,35),""))</f>
        <v/>
      </c>
      <c r="S63" s="13" t="str">
        <f>IF('Control Sample Data'!G62="","",IF(SUM('Control Sample Data'!G$3:G$98)&gt;10,IF(AND(ISNUMBER('Control Sample Data'!G62),'Control Sample Data'!G62&lt;35,'Control Sample Data'!G62&gt;0),'Control Sample Data'!G62,35),""))</f>
        <v/>
      </c>
      <c r="T63" s="13" t="str">
        <f>IF('Control Sample Data'!H62="","",IF(SUM('Control Sample Data'!H$3:H$98)&gt;10,IF(AND(ISNUMBER('Control Sample Data'!H62),'Control Sample Data'!H62&lt;35,'Control Sample Data'!H62&gt;0),'Control Sample Data'!H62,35),""))</f>
        <v/>
      </c>
      <c r="U63" s="13" t="str">
        <f>IF('Control Sample Data'!I62="","",IF(SUM('Control Sample Data'!I$3:I$98)&gt;10,IF(AND(ISNUMBER('Control Sample Data'!I62),'Control Sample Data'!I62&lt;35,'Control Sample Data'!I62&gt;0),'Control Sample Data'!I62,35),""))</f>
        <v/>
      </c>
      <c r="V63" s="13" t="str">
        <f>IF('Control Sample Data'!J62="","",IF(SUM('Control Sample Data'!J$3:J$98)&gt;10,IF(AND(ISNUMBER('Control Sample Data'!J62),'Control Sample Data'!J62&lt;35,'Control Sample Data'!J62&gt;0),'Control Sample Data'!J62,35),""))</f>
        <v/>
      </c>
      <c r="W63" s="13" t="str">
        <f>IF('Control Sample Data'!K62="","",IF(SUM('Control Sample Data'!K$3:K$98)&gt;10,IF(AND(ISNUMBER('Control Sample Data'!K62),'Control Sample Data'!K62&lt;35,'Control Sample Data'!K62&gt;0),'Control Sample Data'!K62,35),""))</f>
        <v/>
      </c>
      <c r="X63" s="13" t="str">
        <f>IF('Control Sample Data'!L62="","",IF(SUM('Control Sample Data'!L$3:L$98)&gt;10,IF(AND(ISNUMBER('Control Sample Data'!L62),'Control Sample Data'!L62&lt;35,'Control Sample Data'!L62&gt;0),'Control Sample Data'!L62,35),""))</f>
        <v/>
      </c>
      <c r="AS63" s="12" t="str">
        <f t="shared" si="20"/>
        <v>hsa-miR-409-3p</v>
      </c>
      <c r="AT63" s="43" t="s">
        <v>243</v>
      </c>
      <c r="AU63" s="13" t="str">
        <f t="shared" si="47"/>
        <v/>
      </c>
      <c r="AV63" s="13" t="str">
        <f t="shared" si="48"/>
        <v/>
      </c>
      <c r="AW63" s="13" t="str">
        <f t="shared" si="49"/>
        <v/>
      </c>
      <c r="AX63" s="13" t="str">
        <f t="shared" si="50"/>
        <v/>
      </c>
      <c r="AY63" s="13" t="str">
        <f t="shared" si="51"/>
        <v/>
      </c>
      <c r="AZ63" s="13" t="str">
        <f t="shared" si="52"/>
        <v/>
      </c>
      <c r="BA63" s="13" t="str">
        <f t="shared" si="53"/>
        <v/>
      </c>
      <c r="BB63" s="13" t="str">
        <f t="shared" si="54"/>
        <v/>
      </c>
      <c r="BC63" s="13" t="str">
        <f t="shared" si="55"/>
        <v/>
      </c>
      <c r="BD63" s="13" t="str">
        <f t="shared" si="56"/>
        <v/>
      </c>
      <c r="BE63" s="13" t="str">
        <f t="shared" si="57"/>
        <v/>
      </c>
      <c r="BF63" s="13" t="str">
        <f t="shared" si="58"/>
        <v/>
      </c>
      <c r="BG63" s="13" t="str">
        <f t="shared" si="59"/>
        <v/>
      </c>
      <c r="BH63" s="13" t="str">
        <f t="shared" si="60"/>
        <v/>
      </c>
      <c r="BI63" s="13" t="str">
        <f t="shared" si="61"/>
        <v/>
      </c>
      <c r="BJ63" s="13" t="str">
        <f t="shared" si="62"/>
        <v/>
      </c>
      <c r="BK63" s="13" t="str">
        <f t="shared" si="63"/>
        <v/>
      </c>
      <c r="BL63" s="13" t="str">
        <f t="shared" si="64"/>
        <v/>
      </c>
      <c r="BM63" s="13" t="str">
        <f t="shared" si="65"/>
        <v/>
      </c>
      <c r="BN63" s="13" t="str">
        <f t="shared" si="66"/>
        <v/>
      </c>
      <c r="BO63" s="45" t="str">
        <f t="shared" si="69"/>
        <v>N/A</v>
      </c>
      <c r="BP63" s="45" t="str">
        <f t="shared" si="70"/>
        <v>N/A</v>
      </c>
      <c r="BQ63" s="42" t="str">
        <f t="shared" si="24"/>
        <v>hsa-miR-409-3p</v>
      </c>
      <c r="BR63" s="43" t="s">
        <v>504</v>
      </c>
      <c r="BS63" s="46" t="str">
        <f t="shared" si="25"/>
        <v/>
      </c>
      <c r="BT63" s="46" t="str">
        <f t="shared" si="26"/>
        <v/>
      </c>
      <c r="BU63" s="46" t="str">
        <f t="shared" si="27"/>
        <v/>
      </c>
      <c r="BV63" s="46" t="str">
        <f t="shared" si="28"/>
        <v/>
      </c>
      <c r="BW63" s="46" t="str">
        <f t="shared" si="29"/>
        <v/>
      </c>
      <c r="BX63" s="46" t="str">
        <f t="shared" si="30"/>
        <v/>
      </c>
      <c r="BY63" s="46" t="str">
        <f t="shared" si="31"/>
        <v/>
      </c>
      <c r="BZ63" s="46" t="str">
        <f t="shared" si="32"/>
        <v/>
      </c>
      <c r="CA63" s="46" t="str">
        <f t="shared" si="33"/>
        <v/>
      </c>
      <c r="CB63" s="46" t="str">
        <f t="shared" si="34"/>
        <v/>
      </c>
      <c r="CC63" s="46" t="str">
        <f t="shared" si="35"/>
        <v/>
      </c>
      <c r="CD63" s="46" t="str">
        <f t="shared" si="36"/>
        <v/>
      </c>
      <c r="CE63" s="46" t="str">
        <f t="shared" si="37"/>
        <v/>
      </c>
      <c r="CF63" s="46" t="str">
        <f t="shared" si="38"/>
        <v/>
      </c>
      <c r="CG63" s="46" t="str">
        <f t="shared" si="39"/>
        <v/>
      </c>
      <c r="CH63" s="46" t="str">
        <f t="shared" si="40"/>
        <v/>
      </c>
      <c r="CI63" s="46" t="str">
        <f t="shared" si="41"/>
        <v/>
      </c>
      <c r="CJ63" s="46" t="str">
        <f t="shared" si="42"/>
        <v/>
      </c>
      <c r="CK63" s="46" t="str">
        <f t="shared" si="43"/>
        <v/>
      </c>
      <c r="CL63" s="46" t="str">
        <f t="shared" si="44"/>
        <v/>
      </c>
    </row>
    <row r="64" spans="1:90">
      <c r="A64" s="12" t="str">
        <f>'Gene Table'!D63</f>
        <v>hsa-miR-657</v>
      </c>
      <c r="B64" s="12" t="s">
        <v>247</v>
      </c>
      <c r="C64" s="13" t="str">
        <f>IF('Test Sample Data'!C63="","",IF(SUM('Test Sample Data'!C$3:C$98)&gt;10,IF(AND(ISNUMBER('Test Sample Data'!C63),'Test Sample Data'!C63&lt;35,'Test Sample Data'!C63&gt;0),'Test Sample Data'!C63,35),""))</f>
        <v/>
      </c>
      <c r="D64" s="13" t="str">
        <f>IF('Test Sample Data'!D63="","",IF(SUM('Test Sample Data'!D$3:D$98)&gt;10,IF(AND(ISNUMBER('Test Sample Data'!D63),'Test Sample Data'!D63&lt;35,'Test Sample Data'!D63&gt;0),'Test Sample Data'!D63,35),""))</f>
        <v/>
      </c>
      <c r="E64" s="13" t="str">
        <f>IF('Test Sample Data'!E63="","",IF(SUM('Test Sample Data'!E$3:E$98)&gt;10,IF(AND(ISNUMBER('Test Sample Data'!E63),'Test Sample Data'!E63&lt;35,'Test Sample Data'!E63&gt;0),'Test Sample Data'!E63,35),""))</f>
        <v/>
      </c>
      <c r="F64" s="13" t="str">
        <f>IF('Test Sample Data'!F63="","",IF(SUM('Test Sample Data'!F$3:F$98)&gt;10,IF(AND(ISNUMBER('Test Sample Data'!F63),'Test Sample Data'!F63&lt;35,'Test Sample Data'!F63&gt;0),'Test Sample Data'!F63,35),""))</f>
        <v/>
      </c>
      <c r="G64" s="13" t="str">
        <f>IF('Test Sample Data'!G63="","",IF(SUM('Test Sample Data'!G$3:G$98)&gt;10,IF(AND(ISNUMBER('Test Sample Data'!G63),'Test Sample Data'!G63&lt;35,'Test Sample Data'!G63&gt;0),'Test Sample Data'!G63,35),""))</f>
        <v/>
      </c>
      <c r="H64" s="13" t="str">
        <f>IF('Test Sample Data'!H63="","",IF(SUM('Test Sample Data'!H$3:H$98)&gt;10,IF(AND(ISNUMBER('Test Sample Data'!H63),'Test Sample Data'!H63&lt;35,'Test Sample Data'!H63&gt;0),'Test Sample Data'!H63,35),""))</f>
        <v/>
      </c>
      <c r="I64" s="13" t="str">
        <f>IF('Test Sample Data'!I63="","",IF(SUM('Test Sample Data'!I$3:I$98)&gt;10,IF(AND(ISNUMBER('Test Sample Data'!I63),'Test Sample Data'!I63&lt;35,'Test Sample Data'!I63&gt;0),'Test Sample Data'!I63,35),""))</f>
        <v/>
      </c>
      <c r="J64" s="13" t="str">
        <f>IF('Test Sample Data'!J63="","",IF(SUM('Test Sample Data'!J$3:J$98)&gt;10,IF(AND(ISNUMBER('Test Sample Data'!J63),'Test Sample Data'!J63&lt;35,'Test Sample Data'!J63&gt;0),'Test Sample Data'!J63,35),""))</f>
        <v/>
      </c>
      <c r="K64" s="13" t="str">
        <f>IF('Test Sample Data'!K63="","",IF(SUM('Test Sample Data'!K$3:K$98)&gt;10,IF(AND(ISNUMBER('Test Sample Data'!K63),'Test Sample Data'!K63&lt;35,'Test Sample Data'!K63&gt;0),'Test Sample Data'!K63,35),""))</f>
        <v/>
      </c>
      <c r="L64" s="13" t="str">
        <f>IF('Test Sample Data'!L63="","",IF(SUM('Test Sample Data'!L$3:L$98)&gt;10,IF(AND(ISNUMBER('Test Sample Data'!L63),'Test Sample Data'!L63&lt;35,'Test Sample Data'!L63&gt;0),'Test Sample Data'!L63,35),""))</f>
        <v/>
      </c>
      <c r="M64" s="13" t="str">
        <f>'Gene Table'!D63</f>
        <v>hsa-miR-657</v>
      </c>
      <c r="N64" s="13" t="s">
        <v>247</v>
      </c>
      <c r="O64" s="13" t="str">
        <f>IF('Control Sample Data'!C63="","",IF(SUM('Control Sample Data'!C$3:C$98)&gt;10,IF(AND(ISNUMBER('Control Sample Data'!C63),'Control Sample Data'!C63&lt;35,'Control Sample Data'!C63&gt;0),'Control Sample Data'!C63,35),""))</f>
        <v/>
      </c>
      <c r="P64" s="13" t="str">
        <f>IF('Control Sample Data'!D63="","",IF(SUM('Control Sample Data'!D$3:D$98)&gt;10,IF(AND(ISNUMBER('Control Sample Data'!D63),'Control Sample Data'!D63&lt;35,'Control Sample Data'!D63&gt;0),'Control Sample Data'!D63,35),""))</f>
        <v/>
      </c>
      <c r="Q64" s="13" t="str">
        <f>IF('Control Sample Data'!E63="","",IF(SUM('Control Sample Data'!E$3:E$98)&gt;10,IF(AND(ISNUMBER('Control Sample Data'!E63),'Control Sample Data'!E63&lt;35,'Control Sample Data'!E63&gt;0),'Control Sample Data'!E63,35),""))</f>
        <v/>
      </c>
      <c r="R64" s="13" t="str">
        <f>IF('Control Sample Data'!F63="","",IF(SUM('Control Sample Data'!F$3:F$98)&gt;10,IF(AND(ISNUMBER('Control Sample Data'!F63),'Control Sample Data'!F63&lt;35,'Control Sample Data'!F63&gt;0),'Control Sample Data'!F63,35),""))</f>
        <v/>
      </c>
      <c r="S64" s="13" t="str">
        <f>IF('Control Sample Data'!G63="","",IF(SUM('Control Sample Data'!G$3:G$98)&gt;10,IF(AND(ISNUMBER('Control Sample Data'!G63),'Control Sample Data'!G63&lt;35,'Control Sample Data'!G63&gt;0),'Control Sample Data'!G63,35),""))</f>
        <v/>
      </c>
      <c r="T64" s="13" t="str">
        <f>IF('Control Sample Data'!H63="","",IF(SUM('Control Sample Data'!H$3:H$98)&gt;10,IF(AND(ISNUMBER('Control Sample Data'!H63),'Control Sample Data'!H63&lt;35,'Control Sample Data'!H63&gt;0),'Control Sample Data'!H63,35),""))</f>
        <v/>
      </c>
      <c r="U64" s="13" t="str">
        <f>IF('Control Sample Data'!I63="","",IF(SUM('Control Sample Data'!I$3:I$98)&gt;10,IF(AND(ISNUMBER('Control Sample Data'!I63),'Control Sample Data'!I63&lt;35,'Control Sample Data'!I63&gt;0),'Control Sample Data'!I63,35),""))</f>
        <v/>
      </c>
      <c r="V64" s="13" t="str">
        <f>IF('Control Sample Data'!J63="","",IF(SUM('Control Sample Data'!J$3:J$98)&gt;10,IF(AND(ISNUMBER('Control Sample Data'!J63),'Control Sample Data'!J63&lt;35,'Control Sample Data'!J63&gt;0),'Control Sample Data'!J63,35),""))</f>
        <v/>
      </c>
      <c r="W64" s="13" t="str">
        <f>IF('Control Sample Data'!K63="","",IF(SUM('Control Sample Data'!K$3:K$98)&gt;10,IF(AND(ISNUMBER('Control Sample Data'!K63),'Control Sample Data'!K63&lt;35,'Control Sample Data'!K63&gt;0),'Control Sample Data'!K63,35),""))</f>
        <v/>
      </c>
      <c r="X64" s="13" t="str">
        <f>IF('Control Sample Data'!L63="","",IF(SUM('Control Sample Data'!L$3:L$98)&gt;10,IF(AND(ISNUMBER('Control Sample Data'!L63),'Control Sample Data'!L63&lt;35,'Control Sample Data'!L63&gt;0),'Control Sample Data'!L63,35),""))</f>
        <v/>
      </c>
      <c r="AS64" s="12" t="str">
        <f t="shared" si="20"/>
        <v>hsa-miR-657</v>
      </c>
      <c r="AT64" s="43" t="s">
        <v>247</v>
      </c>
      <c r="AU64" s="13" t="str">
        <f t="shared" si="47"/>
        <v/>
      </c>
      <c r="AV64" s="13" t="str">
        <f t="shared" si="48"/>
        <v/>
      </c>
      <c r="AW64" s="13" t="str">
        <f t="shared" si="49"/>
        <v/>
      </c>
      <c r="AX64" s="13" t="str">
        <f t="shared" si="50"/>
        <v/>
      </c>
      <c r="AY64" s="13" t="str">
        <f t="shared" si="51"/>
        <v/>
      </c>
      <c r="AZ64" s="13" t="str">
        <f t="shared" si="52"/>
        <v/>
      </c>
      <c r="BA64" s="13" t="str">
        <f t="shared" si="53"/>
        <v/>
      </c>
      <c r="BB64" s="13" t="str">
        <f t="shared" si="54"/>
        <v/>
      </c>
      <c r="BC64" s="13" t="str">
        <f t="shared" si="55"/>
        <v/>
      </c>
      <c r="BD64" s="13" t="str">
        <f t="shared" si="56"/>
        <v/>
      </c>
      <c r="BE64" s="13" t="str">
        <f t="shared" si="57"/>
        <v/>
      </c>
      <c r="BF64" s="13" t="str">
        <f t="shared" si="58"/>
        <v/>
      </c>
      <c r="BG64" s="13" t="str">
        <f t="shared" si="59"/>
        <v/>
      </c>
      <c r="BH64" s="13" t="str">
        <f t="shared" si="60"/>
        <v/>
      </c>
      <c r="BI64" s="13" t="str">
        <f t="shared" si="61"/>
        <v/>
      </c>
      <c r="BJ64" s="13" t="str">
        <f t="shared" si="62"/>
        <v/>
      </c>
      <c r="BK64" s="13" t="str">
        <f t="shared" si="63"/>
        <v/>
      </c>
      <c r="BL64" s="13" t="str">
        <f t="shared" si="64"/>
        <v/>
      </c>
      <c r="BM64" s="13" t="str">
        <f t="shared" si="65"/>
        <v/>
      </c>
      <c r="BN64" s="13" t="str">
        <f t="shared" si="66"/>
        <v/>
      </c>
      <c r="BO64" s="45" t="str">
        <f t="shared" si="69"/>
        <v>N/A</v>
      </c>
      <c r="BP64" s="45" t="str">
        <f t="shared" si="70"/>
        <v>N/A</v>
      </c>
      <c r="BQ64" s="42" t="str">
        <f t="shared" si="24"/>
        <v>hsa-miR-657</v>
      </c>
      <c r="BR64" s="43" t="s">
        <v>505</v>
      </c>
      <c r="BS64" s="46" t="str">
        <f t="shared" si="25"/>
        <v/>
      </c>
      <c r="BT64" s="46" t="str">
        <f t="shared" si="26"/>
        <v/>
      </c>
      <c r="BU64" s="46" t="str">
        <f t="shared" si="27"/>
        <v/>
      </c>
      <c r="BV64" s="46" t="str">
        <f t="shared" si="28"/>
        <v/>
      </c>
      <c r="BW64" s="46" t="str">
        <f t="shared" si="29"/>
        <v/>
      </c>
      <c r="BX64" s="46" t="str">
        <f t="shared" si="30"/>
        <v/>
      </c>
      <c r="BY64" s="46" t="str">
        <f t="shared" si="31"/>
        <v/>
      </c>
      <c r="BZ64" s="46" t="str">
        <f t="shared" si="32"/>
        <v/>
      </c>
      <c r="CA64" s="46" t="str">
        <f t="shared" si="33"/>
        <v/>
      </c>
      <c r="CB64" s="46" t="str">
        <f t="shared" si="34"/>
        <v/>
      </c>
      <c r="CC64" s="46" t="str">
        <f t="shared" si="35"/>
        <v/>
      </c>
      <c r="CD64" s="46" t="str">
        <f t="shared" si="36"/>
        <v/>
      </c>
      <c r="CE64" s="46" t="str">
        <f t="shared" si="37"/>
        <v/>
      </c>
      <c r="CF64" s="46" t="str">
        <f t="shared" si="38"/>
        <v/>
      </c>
      <c r="CG64" s="46" t="str">
        <f t="shared" si="39"/>
        <v/>
      </c>
      <c r="CH64" s="46" t="str">
        <f t="shared" si="40"/>
        <v/>
      </c>
      <c r="CI64" s="46" t="str">
        <f t="shared" si="41"/>
        <v/>
      </c>
      <c r="CJ64" s="46" t="str">
        <f t="shared" si="42"/>
        <v/>
      </c>
      <c r="CK64" s="46" t="str">
        <f t="shared" si="43"/>
        <v/>
      </c>
      <c r="CL64" s="46" t="str">
        <f t="shared" si="44"/>
        <v/>
      </c>
    </row>
    <row r="65" spans="1:90">
      <c r="A65" s="12" t="str">
        <f>'Gene Table'!D64</f>
        <v>hsa-miR-433</v>
      </c>
      <c r="B65" s="12" t="s">
        <v>251</v>
      </c>
      <c r="C65" s="13" t="str">
        <f>IF('Test Sample Data'!C64="","",IF(SUM('Test Sample Data'!C$3:C$98)&gt;10,IF(AND(ISNUMBER('Test Sample Data'!C64),'Test Sample Data'!C64&lt;35,'Test Sample Data'!C64&gt;0),'Test Sample Data'!C64,35),""))</f>
        <v/>
      </c>
      <c r="D65" s="13" t="str">
        <f>IF('Test Sample Data'!D64="","",IF(SUM('Test Sample Data'!D$3:D$98)&gt;10,IF(AND(ISNUMBER('Test Sample Data'!D64),'Test Sample Data'!D64&lt;35,'Test Sample Data'!D64&gt;0),'Test Sample Data'!D64,35),""))</f>
        <v/>
      </c>
      <c r="E65" s="13" t="str">
        <f>IF('Test Sample Data'!E64="","",IF(SUM('Test Sample Data'!E$3:E$98)&gt;10,IF(AND(ISNUMBER('Test Sample Data'!E64),'Test Sample Data'!E64&lt;35,'Test Sample Data'!E64&gt;0),'Test Sample Data'!E64,35),""))</f>
        <v/>
      </c>
      <c r="F65" s="13" t="str">
        <f>IF('Test Sample Data'!F64="","",IF(SUM('Test Sample Data'!F$3:F$98)&gt;10,IF(AND(ISNUMBER('Test Sample Data'!F64),'Test Sample Data'!F64&lt;35,'Test Sample Data'!F64&gt;0),'Test Sample Data'!F64,35),""))</f>
        <v/>
      </c>
      <c r="G65" s="13" t="str">
        <f>IF('Test Sample Data'!G64="","",IF(SUM('Test Sample Data'!G$3:G$98)&gt;10,IF(AND(ISNUMBER('Test Sample Data'!G64),'Test Sample Data'!G64&lt;35,'Test Sample Data'!G64&gt;0),'Test Sample Data'!G64,35),""))</f>
        <v/>
      </c>
      <c r="H65" s="13" t="str">
        <f>IF('Test Sample Data'!H64="","",IF(SUM('Test Sample Data'!H$3:H$98)&gt;10,IF(AND(ISNUMBER('Test Sample Data'!H64),'Test Sample Data'!H64&lt;35,'Test Sample Data'!H64&gt;0),'Test Sample Data'!H64,35),""))</f>
        <v/>
      </c>
      <c r="I65" s="13" t="str">
        <f>IF('Test Sample Data'!I64="","",IF(SUM('Test Sample Data'!I$3:I$98)&gt;10,IF(AND(ISNUMBER('Test Sample Data'!I64),'Test Sample Data'!I64&lt;35,'Test Sample Data'!I64&gt;0),'Test Sample Data'!I64,35),""))</f>
        <v/>
      </c>
      <c r="J65" s="13" t="str">
        <f>IF('Test Sample Data'!J64="","",IF(SUM('Test Sample Data'!J$3:J$98)&gt;10,IF(AND(ISNUMBER('Test Sample Data'!J64),'Test Sample Data'!J64&lt;35,'Test Sample Data'!J64&gt;0),'Test Sample Data'!J64,35),""))</f>
        <v/>
      </c>
      <c r="K65" s="13" t="str">
        <f>IF('Test Sample Data'!K64="","",IF(SUM('Test Sample Data'!K$3:K$98)&gt;10,IF(AND(ISNUMBER('Test Sample Data'!K64),'Test Sample Data'!K64&lt;35,'Test Sample Data'!K64&gt;0),'Test Sample Data'!K64,35),""))</f>
        <v/>
      </c>
      <c r="L65" s="13" t="str">
        <f>IF('Test Sample Data'!L64="","",IF(SUM('Test Sample Data'!L$3:L$98)&gt;10,IF(AND(ISNUMBER('Test Sample Data'!L64),'Test Sample Data'!L64&lt;35,'Test Sample Data'!L64&gt;0),'Test Sample Data'!L64,35),""))</f>
        <v/>
      </c>
      <c r="M65" s="13" t="str">
        <f>'Gene Table'!D64</f>
        <v>hsa-miR-433</v>
      </c>
      <c r="N65" s="13" t="s">
        <v>251</v>
      </c>
      <c r="O65" s="13" t="str">
        <f>IF('Control Sample Data'!C64="","",IF(SUM('Control Sample Data'!C$3:C$98)&gt;10,IF(AND(ISNUMBER('Control Sample Data'!C64),'Control Sample Data'!C64&lt;35,'Control Sample Data'!C64&gt;0),'Control Sample Data'!C64,35),""))</f>
        <v/>
      </c>
      <c r="P65" s="13" t="str">
        <f>IF('Control Sample Data'!D64="","",IF(SUM('Control Sample Data'!D$3:D$98)&gt;10,IF(AND(ISNUMBER('Control Sample Data'!D64),'Control Sample Data'!D64&lt;35,'Control Sample Data'!D64&gt;0),'Control Sample Data'!D64,35),""))</f>
        <v/>
      </c>
      <c r="Q65" s="13" t="str">
        <f>IF('Control Sample Data'!E64="","",IF(SUM('Control Sample Data'!E$3:E$98)&gt;10,IF(AND(ISNUMBER('Control Sample Data'!E64),'Control Sample Data'!E64&lt;35,'Control Sample Data'!E64&gt;0),'Control Sample Data'!E64,35),""))</f>
        <v/>
      </c>
      <c r="R65" s="13" t="str">
        <f>IF('Control Sample Data'!F64="","",IF(SUM('Control Sample Data'!F$3:F$98)&gt;10,IF(AND(ISNUMBER('Control Sample Data'!F64),'Control Sample Data'!F64&lt;35,'Control Sample Data'!F64&gt;0),'Control Sample Data'!F64,35),""))</f>
        <v/>
      </c>
      <c r="S65" s="13" t="str">
        <f>IF('Control Sample Data'!G64="","",IF(SUM('Control Sample Data'!G$3:G$98)&gt;10,IF(AND(ISNUMBER('Control Sample Data'!G64),'Control Sample Data'!G64&lt;35,'Control Sample Data'!G64&gt;0),'Control Sample Data'!G64,35),""))</f>
        <v/>
      </c>
      <c r="T65" s="13" t="str">
        <f>IF('Control Sample Data'!H64="","",IF(SUM('Control Sample Data'!H$3:H$98)&gt;10,IF(AND(ISNUMBER('Control Sample Data'!H64),'Control Sample Data'!H64&lt;35,'Control Sample Data'!H64&gt;0),'Control Sample Data'!H64,35),""))</f>
        <v/>
      </c>
      <c r="U65" s="13" t="str">
        <f>IF('Control Sample Data'!I64="","",IF(SUM('Control Sample Data'!I$3:I$98)&gt;10,IF(AND(ISNUMBER('Control Sample Data'!I64),'Control Sample Data'!I64&lt;35,'Control Sample Data'!I64&gt;0),'Control Sample Data'!I64,35),""))</f>
        <v/>
      </c>
      <c r="V65" s="13" t="str">
        <f>IF('Control Sample Data'!J64="","",IF(SUM('Control Sample Data'!J$3:J$98)&gt;10,IF(AND(ISNUMBER('Control Sample Data'!J64),'Control Sample Data'!J64&lt;35,'Control Sample Data'!J64&gt;0),'Control Sample Data'!J64,35),""))</f>
        <v/>
      </c>
      <c r="W65" s="13" t="str">
        <f>IF('Control Sample Data'!K64="","",IF(SUM('Control Sample Data'!K$3:K$98)&gt;10,IF(AND(ISNUMBER('Control Sample Data'!K64),'Control Sample Data'!K64&lt;35,'Control Sample Data'!K64&gt;0),'Control Sample Data'!K64,35),""))</f>
        <v/>
      </c>
      <c r="X65" s="13" t="str">
        <f>IF('Control Sample Data'!L64="","",IF(SUM('Control Sample Data'!L$3:L$98)&gt;10,IF(AND(ISNUMBER('Control Sample Data'!L64),'Control Sample Data'!L64&lt;35,'Control Sample Data'!L64&gt;0),'Control Sample Data'!L64,35),""))</f>
        <v/>
      </c>
      <c r="AS65" s="12" t="str">
        <f t="shared" si="20"/>
        <v>hsa-miR-433</v>
      </c>
      <c r="AT65" s="43" t="s">
        <v>251</v>
      </c>
      <c r="AU65" s="13" t="str">
        <f t="shared" si="47"/>
        <v/>
      </c>
      <c r="AV65" s="13" t="str">
        <f t="shared" si="48"/>
        <v/>
      </c>
      <c r="AW65" s="13" t="str">
        <f t="shared" si="49"/>
        <v/>
      </c>
      <c r="AX65" s="13" t="str">
        <f t="shared" si="50"/>
        <v/>
      </c>
      <c r="AY65" s="13" t="str">
        <f t="shared" si="51"/>
        <v/>
      </c>
      <c r="AZ65" s="13" t="str">
        <f t="shared" si="52"/>
        <v/>
      </c>
      <c r="BA65" s="13" t="str">
        <f t="shared" si="53"/>
        <v/>
      </c>
      <c r="BB65" s="13" t="str">
        <f t="shared" si="54"/>
        <v/>
      </c>
      <c r="BC65" s="13" t="str">
        <f t="shared" si="55"/>
        <v/>
      </c>
      <c r="BD65" s="13" t="str">
        <f t="shared" si="56"/>
        <v/>
      </c>
      <c r="BE65" s="13" t="str">
        <f t="shared" si="57"/>
        <v/>
      </c>
      <c r="BF65" s="13" t="str">
        <f t="shared" si="58"/>
        <v/>
      </c>
      <c r="BG65" s="13" t="str">
        <f t="shared" si="59"/>
        <v/>
      </c>
      <c r="BH65" s="13" t="str">
        <f t="shared" si="60"/>
        <v/>
      </c>
      <c r="BI65" s="13" t="str">
        <f t="shared" si="61"/>
        <v/>
      </c>
      <c r="BJ65" s="13" t="str">
        <f t="shared" si="62"/>
        <v/>
      </c>
      <c r="BK65" s="13" t="str">
        <f t="shared" si="63"/>
        <v/>
      </c>
      <c r="BL65" s="13" t="str">
        <f t="shared" si="64"/>
        <v/>
      </c>
      <c r="BM65" s="13" t="str">
        <f t="shared" si="65"/>
        <v/>
      </c>
      <c r="BN65" s="13" t="str">
        <f t="shared" si="66"/>
        <v/>
      </c>
      <c r="BO65" s="45" t="str">
        <f t="shared" si="69"/>
        <v>N/A</v>
      </c>
      <c r="BP65" s="45" t="str">
        <f t="shared" si="70"/>
        <v>N/A</v>
      </c>
      <c r="BQ65" s="42" t="str">
        <f t="shared" si="24"/>
        <v>hsa-miR-433</v>
      </c>
      <c r="BR65" s="43" t="s">
        <v>506</v>
      </c>
      <c r="BS65" s="46" t="str">
        <f t="shared" si="25"/>
        <v/>
      </c>
      <c r="BT65" s="46" t="str">
        <f t="shared" si="26"/>
        <v/>
      </c>
      <c r="BU65" s="46" t="str">
        <f t="shared" si="27"/>
        <v/>
      </c>
      <c r="BV65" s="46" t="str">
        <f t="shared" si="28"/>
        <v/>
      </c>
      <c r="BW65" s="46" t="str">
        <f t="shared" si="29"/>
        <v/>
      </c>
      <c r="BX65" s="46" t="str">
        <f t="shared" si="30"/>
        <v/>
      </c>
      <c r="BY65" s="46" t="str">
        <f t="shared" si="31"/>
        <v/>
      </c>
      <c r="BZ65" s="46" t="str">
        <f t="shared" si="32"/>
        <v/>
      </c>
      <c r="CA65" s="46" t="str">
        <f t="shared" si="33"/>
        <v/>
      </c>
      <c r="CB65" s="46" t="str">
        <f t="shared" si="34"/>
        <v/>
      </c>
      <c r="CC65" s="46" t="str">
        <f t="shared" si="35"/>
        <v/>
      </c>
      <c r="CD65" s="46" t="str">
        <f t="shared" si="36"/>
        <v/>
      </c>
      <c r="CE65" s="46" t="str">
        <f t="shared" si="37"/>
        <v/>
      </c>
      <c r="CF65" s="46" t="str">
        <f t="shared" si="38"/>
        <v/>
      </c>
      <c r="CG65" s="46" t="str">
        <f t="shared" si="39"/>
        <v/>
      </c>
      <c r="CH65" s="46" t="str">
        <f t="shared" si="40"/>
        <v/>
      </c>
      <c r="CI65" s="46" t="str">
        <f t="shared" si="41"/>
        <v/>
      </c>
      <c r="CJ65" s="46" t="str">
        <f t="shared" si="42"/>
        <v/>
      </c>
      <c r="CK65" s="46" t="str">
        <f t="shared" si="43"/>
        <v/>
      </c>
      <c r="CL65" s="46" t="str">
        <f t="shared" si="44"/>
        <v/>
      </c>
    </row>
    <row r="66" spans="1:90">
      <c r="A66" s="12" t="str">
        <f>'Gene Table'!D65</f>
        <v>hsa-miR-423-5p</v>
      </c>
      <c r="B66" s="12" t="s">
        <v>255</v>
      </c>
      <c r="C66" s="13" t="str">
        <f>IF('Test Sample Data'!C65="","",IF(SUM('Test Sample Data'!C$3:C$98)&gt;10,IF(AND(ISNUMBER('Test Sample Data'!C65),'Test Sample Data'!C65&lt;35,'Test Sample Data'!C65&gt;0),'Test Sample Data'!C65,35),""))</f>
        <v/>
      </c>
      <c r="D66" s="13" t="str">
        <f>IF('Test Sample Data'!D65="","",IF(SUM('Test Sample Data'!D$3:D$98)&gt;10,IF(AND(ISNUMBER('Test Sample Data'!D65),'Test Sample Data'!D65&lt;35,'Test Sample Data'!D65&gt;0),'Test Sample Data'!D65,35),""))</f>
        <v/>
      </c>
      <c r="E66" s="13" t="str">
        <f>IF('Test Sample Data'!E65="","",IF(SUM('Test Sample Data'!E$3:E$98)&gt;10,IF(AND(ISNUMBER('Test Sample Data'!E65),'Test Sample Data'!E65&lt;35,'Test Sample Data'!E65&gt;0),'Test Sample Data'!E65,35),""))</f>
        <v/>
      </c>
      <c r="F66" s="13" t="str">
        <f>IF('Test Sample Data'!F65="","",IF(SUM('Test Sample Data'!F$3:F$98)&gt;10,IF(AND(ISNUMBER('Test Sample Data'!F65),'Test Sample Data'!F65&lt;35,'Test Sample Data'!F65&gt;0),'Test Sample Data'!F65,35),""))</f>
        <v/>
      </c>
      <c r="G66" s="13" t="str">
        <f>IF('Test Sample Data'!G65="","",IF(SUM('Test Sample Data'!G$3:G$98)&gt;10,IF(AND(ISNUMBER('Test Sample Data'!G65),'Test Sample Data'!G65&lt;35,'Test Sample Data'!G65&gt;0),'Test Sample Data'!G65,35),""))</f>
        <v/>
      </c>
      <c r="H66" s="13" t="str">
        <f>IF('Test Sample Data'!H65="","",IF(SUM('Test Sample Data'!H$3:H$98)&gt;10,IF(AND(ISNUMBER('Test Sample Data'!H65),'Test Sample Data'!H65&lt;35,'Test Sample Data'!H65&gt;0),'Test Sample Data'!H65,35),""))</f>
        <v/>
      </c>
      <c r="I66" s="13" t="str">
        <f>IF('Test Sample Data'!I65="","",IF(SUM('Test Sample Data'!I$3:I$98)&gt;10,IF(AND(ISNUMBER('Test Sample Data'!I65),'Test Sample Data'!I65&lt;35,'Test Sample Data'!I65&gt;0),'Test Sample Data'!I65,35),""))</f>
        <v/>
      </c>
      <c r="J66" s="13" t="str">
        <f>IF('Test Sample Data'!J65="","",IF(SUM('Test Sample Data'!J$3:J$98)&gt;10,IF(AND(ISNUMBER('Test Sample Data'!J65),'Test Sample Data'!J65&lt;35,'Test Sample Data'!J65&gt;0),'Test Sample Data'!J65,35),""))</f>
        <v/>
      </c>
      <c r="K66" s="13" t="str">
        <f>IF('Test Sample Data'!K65="","",IF(SUM('Test Sample Data'!K$3:K$98)&gt;10,IF(AND(ISNUMBER('Test Sample Data'!K65),'Test Sample Data'!K65&lt;35,'Test Sample Data'!K65&gt;0),'Test Sample Data'!K65,35),""))</f>
        <v/>
      </c>
      <c r="L66" s="13" t="str">
        <f>IF('Test Sample Data'!L65="","",IF(SUM('Test Sample Data'!L$3:L$98)&gt;10,IF(AND(ISNUMBER('Test Sample Data'!L65),'Test Sample Data'!L65&lt;35,'Test Sample Data'!L65&gt;0),'Test Sample Data'!L65,35),""))</f>
        <v/>
      </c>
      <c r="M66" s="13" t="str">
        <f>'Gene Table'!D65</f>
        <v>hsa-miR-423-5p</v>
      </c>
      <c r="N66" s="13" t="s">
        <v>255</v>
      </c>
      <c r="O66" s="13" t="str">
        <f>IF('Control Sample Data'!C65="","",IF(SUM('Control Sample Data'!C$3:C$98)&gt;10,IF(AND(ISNUMBER('Control Sample Data'!C65),'Control Sample Data'!C65&lt;35,'Control Sample Data'!C65&gt;0),'Control Sample Data'!C65,35),""))</f>
        <v/>
      </c>
      <c r="P66" s="13" t="str">
        <f>IF('Control Sample Data'!D65="","",IF(SUM('Control Sample Data'!D$3:D$98)&gt;10,IF(AND(ISNUMBER('Control Sample Data'!D65),'Control Sample Data'!D65&lt;35,'Control Sample Data'!D65&gt;0),'Control Sample Data'!D65,35),""))</f>
        <v/>
      </c>
      <c r="Q66" s="13" t="str">
        <f>IF('Control Sample Data'!E65="","",IF(SUM('Control Sample Data'!E$3:E$98)&gt;10,IF(AND(ISNUMBER('Control Sample Data'!E65),'Control Sample Data'!E65&lt;35,'Control Sample Data'!E65&gt;0),'Control Sample Data'!E65,35),""))</f>
        <v/>
      </c>
      <c r="R66" s="13" t="str">
        <f>IF('Control Sample Data'!F65="","",IF(SUM('Control Sample Data'!F$3:F$98)&gt;10,IF(AND(ISNUMBER('Control Sample Data'!F65),'Control Sample Data'!F65&lt;35,'Control Sample Data'!F65&gt;0),'Control Sample Data'!F65,35),""))</f>
        <v/>
      </c>
      <c r="S66" s="13" t="str">
        <f>IF('Control Sample Data'!G65="","",IF(SUM('Control Sample Data'!G$3:G$98)&gt;10,IF(AND(ISNUMBER('Control Sample Data'!G65),'Control Sample Data'!G65&lt;35,'Control Sample Data'!G65&gt;0),'Control Sample Data'!G65,35),""))</f>
        <v/>
      </c>
      <c r="T66" s="13" t="str">
        <f>IF('Control Sample Data'!H65="","",IF(SUM('Control Sample Data'!H$3:H$98)&gt;10,IF(AND(ISNUMBER('Control Sample Data'!H65),'Control Sample Data'!H65&lt;35,'Control Sample Data'!H65&gt;0),'Control Sample Data'!H65,35),""))</f>
        <v/>
      </c>
      <c r="U66" s="13" t="str">
        <f>IF('Control Sample Data'!I65="","",IF(SUM('Control Sample Data'!I$3:I$98)&gt;10,IF(AND(ISNUMBER('Control Sample Data'!I65),'Control Sample Data'!I65&lt;35,'Control Sample Data'!I65&gt;0),'Control Sample Data'!I65,35),""))</f>
        <v/>
      </c>
      <c r="V66" s="13" t="str">
        <f>IF('Control Sample Data'!J65="","",IF(SUM('Control Sample Data'!J$3:J$98)&gt;10,IF(AND(ISNUMBER('Control Sample Data'!J65),'Control Sample Data'!J65&lt;35,'Control Sample Data'!J65&gt;0),'Control Sample Data'!J65,35),""))</f>
        <v/>
      </c>
      <c r="W66" s="13" t="str">
        <f>IF('Control Sample Data'!K65="","",IF(SUM('Control Sample Data'!K$3:K$98)&gt;10,IF(AND(ISNUMBER('Control Sample Data'!K65),'Control Sample Data'!K65&lt;35,'Control Sample Data'!K65&gt;0),'Control Sample Data'!K65,35),""))</f>
        <v/>
      </c>
      <c r="X66" s="13" t="str">
        <f>IF('Control Sample Data'!L65="","",IF(SUM('Control Sample Data'!L$3:L$98)&gt;10,IF(AND(ISNUMBER('Control Sample Data'!L65),'Control Sample Data'!L65&lt;35,'Control Sample Data'!L65&gt;0),'Control Sample Data'!L65,35),""))</f>
        <v/>
      </c>
      <c r="AS66" s="12" t="str">
        <f t="shared" si="20"/>
        <v>hsa-miR-423-5p</v>
      </c>
      <c r="AT66" s="43" t="s">
        <v>255</v>
      </c>
      <c r="AU66" s="13" t="str">
        <f t="shared" si="47"/>
        <v/>
      </c>
      <c r="AV66" s="13" t="str">
        <f t="shared" si="48"/>
        <v/>
      </c>
      <c r="AW66" s="13" t="str">
        <f t="shared" si="49"/>
        <v/>
      </c>
      <c r="AX66" s="13" t="str">
        <f t="shared" si="50"/>
        <v/>
      </c>
      <c r="AY66" s="13" t="str">
        <f t="shared" si="51"/>
        <v/>
      </c>
      <c r="AZ66" s="13" t="str">
        <f t="shared" si="52"/>
        <v/>
      </c>
      <c r="BA66" s="13" t="str">
        <f t="shared" si="53"/>
        <v/>
      </c>
      <c r="BB66" s="13" t="str">
        <f t="shared" si="54"/>
        <v/>
      </c>
      <c r="BC66" s="13" t="str">
        <f t="shared" si="55"/>
        <v/>
      </c>
      <c r="BD66" s="13" t="str">
        <f t="shared" si="56"/>
        <v/>
      </c>
      <c r="BE66" s="13" t="str">
        <f t="shared" si="57"/>
        <v/>
      </c>
      <c r="BF66" s="13" t="str">
        <f t="shared" si="58"/>
        <v/>
      </c>
      <c r="BG66" s="13" t="str">
        <f t="shared" si="59"/>
        <v/>
      </c>
      <c r="BH66" s="13" t="str">
        <f t="shared" si="60"/>
        <v/>
      </c>
      <c r="BI66" s="13" t="str">
        <f t="shared" si="61"/>
        <v/>
      </c>
      <c r="BJ66" s="13" t="str">
        <f t="shared" si="62"/>
        <v/>
      </c>
      <c r="BK66" s="13" t="str">
        <f t="shared" si="63"/>
        <v/>
      </c>
      <c r="BL66" s="13" t="str">
        <f t="shared" si="64"/>
        <v/>
      </c>
      <c r="BM66" s="13" t="str">
        <f t="shared" si="65"/>
        <v/>
      </c>
      <c r="BN66" s="13" t="str">
        <f t="shared" si="66"/>
        <v/>
      </c>
      <c r="BO66" s="45" t="str">
        <f t="shared" si="69"/>
        <v>N/A</v>
      </c>
      <c r="BP66" s="45" t="str">
        <f t="shared" si="70"/>
        <v>N/A</v>
      </c>
      <c r="BQ66" s="42" t="str">
        <f t="shared" si="24"/>
        <v>hsa-miR-423-5p</v>
      </c>
      <c r="BR66" s="43" t="s">
        <v>507</v>
      </c>
      <c r="BS66" s="46" t="str">
        <f t="shared" si="25"/>
        <v/>
      </c>
      <c r="BT66" s="46" t="str">
        <f t="shared" si="26"/>
        <v/>
      </c>
      <c r="BU66" s="46" t="str">
        <f t="shared" si="27"/>
        <v/>
      </c>
      <c r="BV66" s="46" t="str">
        <f t="shared" si="28"/>
        <v/>
      </c>
      <c r="BW66" s="46" t="str">
        <f t="shared" si="29"/>
        <v/>
      </c>
      <c r="BX66" s="46" t="str">
        <f t="shared" si="30"/>
        <v/>
      </c>
      <c r="BY66" s="46" t="str">
        <f t="shared" si="31"/>
        <v/>
      </c>
      <c r="BZ66" s="46" t="str">
        <f t="shared" si="32"/>
        <v/>
      </c>
      <c r="CA66" s="46" t="str">
        <f t="shared" si="33"/>
        <v/>
      </c>
      <c r="CB66" s="46" t="str">
        <f t="shared" si="34"/>
        <v/>
      </c>
      <c r="CC66" s="46" t="str">
        <f t="shared" si="35"/>
        <v/>
      </c>
      <c r="CD66" s="46" t="str">
        <f t="shared" si="36"/>
        <v/>
      </c>
      <c r="CE66" s="46" t="str">
        <f t="shared" si="37"/>
        <v/>
      </c>
      <c r="CF66" s="46" t="str">
        <f t="shared" si="38"/>
        <v/>
      </c>
      <c r="CG66" s="46" t="str">
        <f t="shared" si="39"/>
        <v/>
      </c>
      <c r="CH66" s="46" t="str">
        <f t="shared" si="40"/>
        <v/>
      </c>
      <c r="CI66" s="46" t="str">
        <f t="shared" si="41"/>
        <v/>
      </c>
      <c r="CJ66" s="46" t="str">
        <f t="shared" si="42"/>
        <v/>
      </c>
      <c r="CK66" s="46" t="str">
        <f t="shared" si="43"/>
        <v/>
      </c>
      <c r="CL66" s="46" t="str">
        <f t="shared" si="44"/>
        <v/>
      </c>
    </row>
    <row r="67" spans="1:90">
      <c r="A67" s="12" t="str">
        <f>'Gene Table'!D66</f>
        <v>hsa-miR-484</v>
      </c>
      <c r="B67" s="12" t="s">
        <v>259</v>
      </c>
      <c r="C67" s="13" t="str">
        <f>IF('Test Sample Data'!C66="","",IF(SUM('Test Sample Data'!C$3:C$98)&gt;10,IF(AND(ISNUMBER('Test Sample Data'!C66),'Test Sample Data'!C66&lt;35,'Test Sample Data'!C66&gt;0),'Test Sample Data'!C66,35),""))</f>
        <v/>
      </c>
      <c r="D67" s="13" t="str">
        <f>IF('Test Sample Data'!D66="","",IF(SUM('Test Sample Data'!D$3:D$98)&gt;10,IF(AND(ISNUMBER('Test Sample Data'!D66),'Test Sample Data'!D66&lt;35,'Test Sample Data'!D66&gt;0),'Test Sample Data'!D66,35),""))</f>
        <v/>
      </c>
      <c r="E67" s="13" t="str">
        <f>IF('Test Sample Data'!E66="","",IF(SUM('Test Sample Data'!E$3:E$98)&gt;10,IF(AND(ISNUMBER('Test Sample Data'!E66),'Test Sample Data'!E66&lt;35,'Test Sample Data'!E66&gt;0),'Test Sample Data'!E66,35),""))</f>
        <v/>
      </c>
      <c r="F67" s="13" t="str">
        <f>IF('Test Sample Data'!F66="","",IF(SUM('Test Sample Data'!F$3:F$98)&gt;10,IF(AND(ISNUMBER('Test Sample Data'!F66),'Test Sample Data'!F66&lt;35,'Test Sample Data'!F66&gt;0),'Test Sample Data'!F66,35),""))</f>
        <v/>
      </c>
      <c r="G67" s="13" t="str">
        <f>IF('Test Sample Data'!G66="","",IF(SUM('Test Sample Data'!G$3:G$98)&gt;10,IF(AND(ISNUMBER('Test Sample Data'!G66),'Test Sample Data'!G66&lt;35,'Test Sample Data'!G66&gt;0),'Test Sample Data'!G66,35),""))</f>
        <v/>
      </c>
      <c r="H67" s="13" t="str">
        <f>IF('Test Sample Data'!H66="","",IF(SUM('Test Sample Data'!H$3:H$98)&gt;10,IF(AND(ISNUMBER('Test Sample Data'!H66),'Test Sample Data'!H66&lt;35,'Test Sample Data'!H66&gt;0),'Test Sample Data'!H66,35),""))</f>
        <v/>
      </c>
      <c r="I67" s="13" t="str">
        <f>IF('Test Sample Data'!I66="","",IF(SUM('Test Sample Data'!I$3:I$98)&gt;10,IF(AND(ISNUMBER('Test Sample Data'!I66),'Test Sample Data'!I66&lt;35,'Test Sample Data'!I66&gt;0),'Test Sample Data'!I66,35),""))</f>
        <v/>
      </c>
      <c r="J67" s="13" t="str">
        <f>IF('Test Sample Data'!J66="","",IF(SUM('Test Sample Data'!J$3:J$98)&gt;10,IF(AND(ISNUMBER('Test Sample Data'!J66),'Test Sample Data'!J66&lt;35,'Test Sample Data'!J66&gt;0),'Test Sample Data'!J66,35),""))</f>
        <v/>
      </c>
      <c r="K67" s="13" t="str">
        <f>IF('Test Sample Data'!K66="","",IF(SUM('Test Sample Data'!K$3:K$98)&gt;10,IF(AND(ISNUMBER('Test Sample Data'!K66),'Test Sample Data'!K66&lt;35,'Test Sample Data'!K66&gt;0),'Test Sample Data'!K66,35),""))</f>
        <v/>
      </c>
      <c r="L67" s="13" t="str">
        <f>IF('Test Sample Data'!L66="","",IF(SUM('Test Sample Data'!L$3:L$98)&gt;10,IF(AND(ISNUMBER('Test Sample Data'!L66),'Test Sample Data'!L66&lt;35,'Test Sample Data'!L66&gt;0),'Test Sample Data'!L66,35),""))</f>
        <v/>
      </c>
      <c r="M67" s="13" t="str">
        <f>'Gene Table'!D66</f>
        <v>hsa-miR-484</v>
      </c>
      <c r="N67" s="13" t="s">
        <v>259</v>
      </c>
      <c r="O67" s="13" t="str">
        <f>IF('Control Sample Data'!C66="","",IF(SUM('Control Sample Data'!C$3:C$98)&gt;10,IF(AND(ISNUMBER('Control Sample Data'!C66),'Control Sample Data'!C66&lt;35,'Control Sample Data'!C66&gt;0),'Control Sample Data'!C66,35),""))</f>
        <v/>
      </c>
      <c r="P67" s="13" t="str">
        <f>IF('Control Sample Data'!D66="","",IF(SUM('Control Sample Data'!D$3:D$98)&gt;10,IF(AND(ISNUMBER('Control Sample Data'!D66),'Control Sample Data'!D66&lt;35,'Control Sample Data'!D66&gt;0),'Control Sample Data'!D66,35),""))</f>
        <v/>
      </c>
      <c r="Q67" s="13" t="str">
        <f>IF('Control Sample Data'!E66="","",IF(SUM('Control Sample Data'!E$3:E$98)&gt;10,IF(AND(ISNUMBER('Control Sample Data'!E66),'Control Sample Data'!E66&lt;35,'Control Sample Data'!E66&gt;0),'Control Sample Data'!E66,35),""))</f>
        <v/>
      </c>
      <c r="R67" s="13" t="str">
        <f>IF('Control Sample Data'!F66="","",IF(SUM('Control Sample Data'!F$3:F$98)&gt;10,IF(AND(ISNUMBER('Control Sample Data'!F66),'Control Sample Data'!F66&lt;35,'Control Sample Data'!F66&gt;0),'Control Sample Data'!F66,35),""))</f>
        <v/>
      </c>
      <c r="S67" s="13" t="str">
        <f>IF('Control Sample Data'!G66="","",IF(SUM('Control Sample Data'!G$3:G$98)&gt;10,IF(AND(ISNUMBER('Control Sample Data'!G66),'Control Sample Data'!G66&lt;35,'Control Sample Data'!G66&gt;0),'Control Sample Data'!G66,35),""))</f>
        <v/>
      </c>
      <c r="T67" s="13" t="str">
        <f>IF('Control Sample Data'!H66="","",IF(SUM('Control Sample Data'!H$3:H$98)&gt;10,IF(AND(ISNUMBER('Control Sample Data'!H66),'Control Sample Data'!H66&lt;35,'Control Sample Data'!H66&gt;0),'Control Sample Data'!H66,35),""))</f>
        <v/>
      </c>
      <c r="U67" s="13" t="str">
        <f>IF('Control Sample Data'!I66="","",IF(SUM('Control Sample Data'!I$3:I$98)&gt;10,IF(AND(ISNUMBER('Control Sample Data'!I66),'Control Sample Data'!I66&lt;35,'Control Sample Data'!I66&gt;0),'Control Sample Data'!I66,35),""))</f>
        <v/>
      </c>
      <c r="V67" s="13" t="str">
        <f>IF('Control Sample Data'!J66="","",IF(SUM('Control Sample Data'!J$3:J$98)&gt;10,IF(AND(ISNUMBER('Control Sample Data'!J66),'Control Sample Data'!J66&lt;35,'Control Sample Data'!J66&gt;0),'Control Sample Data'!J66,35),""))</f>
        <v/>
      </c>
      <c r="W67" s="13" t="str">
        <f>IF('Control Sample Data'!K66="","",IF(SUM('Control Sample Data'!K$3:K$98)&gt;10,IF(AND(ISNUMBER('Control Sample Data'!K66),'Control Sample Data'!K66&lt;35,'Control Sample Data'!K66&gt;0),'Control Sample Data'!K66,35),""))</f>
        <v/>
      </c>
      <c r="X67" s="13" t="str">
        <f>IF('Control Sample Data'!L66="","",IF(SUM('Control Sample Data'!L$3:L$98)&gt;10,IF(AND(ISNUMBER('Control Sample Data'!L66),'Control Sample Data'!L66&lt;35,'Control Sample Data'!L66&gt;0),'Control Sample Data'!L66,35),""))</f>
        <v/>
      </c>
      <c r="AS67" s="12" t="str">
        <f t="shared" si="20"/>
        <v>hsa-miR-484</v>
      </c>
      <c r="AT67" s="43" t="s">
        <v>259</v>
      </c>
      <c r="AU67" s="13" t="str">
        <f t="shared" si="47"/>
        <v/>
      </c>
      <c r="AV67" s="13" t="str">
        <f t="shared" si="48"/>
        <v/>
      </c>
      <c r="AW67" s="13" t="str">
        <f t="shared" si="49"/>
        <v/>
      </c>
      <c r="AX67" s="13" t="str">
        <f t="shared" si="50"/>
        <v/>
      </c>
      <c r="AY67" s="13" t="str">
        <f t="shared" si="51"/>
        <v/>
      </c>
      <c r="AZ67" s="13" t="str">
        <f t="shared" si="52"/>
        <v/>
      </c>
      <c r="BA67" s="13" t="str">
        <f t="shared" si="53"/>
        <v/>
      </c>
      <c r="BB67" s="13" t="str">
        <f t="shared" si="54"/>
        <v/>
      </c>
      <c r="BC67" s="13" t="str">
        <f t="shared" si="55"/>
        <v/>
      </c>
      <c r="BD67" s="13" t="str">
        <f t="shared" si="56"/>
        <v/>
      </c>
      <c r="BE67" s="13" t="str">
        <f t="shared" si="57"/>
        <v/>
      </c>
      <c r="BF67" s="13" t="str">
        <f t="shared" si="58"/>
        <v/>
      </c>
      <c r="BG67" s="13" t="str">
        <f t="shared" si="59"/>
        <v/>
      </c>
      <c r="BH67" s="13" t="str">
        <f t="shared" si="60"/>
        <v/>
      </c>
      <c r="BI67" s="13" t="str">
        <f t="shared" si="61"/>
        <v/>
      </c>
      <c r="BJ67" s="13" t="str">
        <f t="shared" si="62"/>
        <v/>
      </c>
      <c r="BK67" s="13" t="str">
        <f t="shared" si="63"/>
        <v/>
      </c>
      <c r="BL67" s="13" t="str">
        <f t="shared" si="64"/>
        <v/>
      </c>
      <c r="BM67" s="13" t="str">
        <f t="shared" si="65"/>
        <v/>
      </c>
      <c r="BN67" s="13" t="str">
        <f t="shared" si="66"/>
        <v/>
      </c>
      <c r="BO67" s="45" t="str">
        <f t="shared" si="69"/>
        <v>N/A</v>
      </c>
      <c r="BP67" s="45" t="str">
        <f t="shared" si="70"/>
        <v>N/A</v>
      </c>
      <c r="BQ67" s="42" t="str">
        <f t="shared" si="24"/>
        <v>hsa-miR-484</v>
      </c>
      <c r="BR67" s="43" t="s">
        <v>508</v>
      </c>
      <c r="BS67" s="46" t="str">
        <f t="shared" si="25"/>
        <v/>
      </c>
      <c r="BT67" s="46" t="str">
        <f t="shared" si="26"/>
        <v/>
      </c>
      <c r="BU67" s="46" t="str">
        <f t="shared" si="27"/>
        <v/>
      </c>
      <c r="BV67" s="46" t="str">
        <f t="shared" si="28"/>
        <v/>
      </c>
      <c r="BW67" s="46" t="str">
        <f t="shared" si="29"/>
        <v/>
      </c>
      <c r="BX67" s="46" t="str">
        <f t="shared" si="30"/>
        <v/>
      </c>
      <c r="BY67" s="46" t="str">
        <f t="shared" si="31"/>
        <v/>
      </c>
      <c r="BZ67" s="46" t="str">
        <f t="shared" si="32"/>
        <v/>
      </c>
      <c r="CA67" s="46" t="str">
        <f t="shared" si="33"/>
        <v/>
      </c>
      <c r="CB67" s="46" t="str">
        <f t="shared" si="34"/>
        <v/>
      </c>
      <c r="CC67" s="46" t="str">
        <f t="shared" si="35"/>
        <v/>
      </c>
      <c r="CD67" s="46" t="str">
        <f t="shared" si="36"/>
        <v/>
      </c>
      <c r="CE67" s="46" t="str">
        <f t="shared" si="37"/>
        <v/>
      </c>
      <c r="CF67" s="46" t="str">
        <f t="shared" si="38"/>
        <v/>
      </c>
      <c r="CG67" s="46" t="str">
        <f t="shared" si="39"/>
        <v/>
      </c>
      <c r="CH67" s="46" t="str">
        <f t="shared" si="40"/>
        <v/>
      </c>
      <c r="CI67" s="46" t="str">
        <f t="shared" si="41"/>
        <v/>
      </c>
      <c r="CJ67" s="46" t="str">
        <f t="shared" si="42"/>
        <v/>
      </c>
      <c r="CK67" s="46" t="str">
        <f t="shared" si="43"/>
        <v/>
      </c>
      <c r="CL67" s="46" t="str">
        <f t="shared" si="44"/>
        <v/>
      </c>
    </row>
    <row r="68" spans="1:90">
      <c r="A68" s="12" t="str">
        <f>'Gene Table'!D67</f>
        <v>hsa-miR-324-3p</v>
      </c>
      <c r="B68" s="12" t="s">
        <v>263</v>
      </c>
      <c r="C68" s="13" t="str">
        <f>IF('Test Sample Data'!C67="","",IF(SUM('Test Sample Data'!C$3:C$98)&gt;10,IF(AND(ISNUMBER('Test Sample Data'!C67),'Test Sample Data'!C67&lt;35,'Test Sample Data'!C67&gt;0),'Test Sample Data'!C67,35),""))</f>
        <v/>
      </c>
      <c r="D68" s="13" t="str">
        <f>IF('Test Sample Data'!D67="","",IF(SUM('Test Sample Data'!D$3:D$98)&gt;10,IF(AND(ISNUMBER('Test Sample Data'!D67),'Test Sample Data'!D67&lt;35,'Test Sample Data'!D67&gt;0),'Test Sample Data'!D67,35),""))</f>
        <v/>
      </c>
      <c r="E68" s="13" t="str">
        <f>IF('Test Sample Data'!E67="","",IF(SUM('Test Sample Data'!E$3:E$98)&gt;10,IF(AND(ISNUMBER('Test Sample Data'!E67),'Test Sample Data'!E67&lt;35,'Test Sample Data'!E67&gt;0),'Test Sample Data'!E67,35),""))</f>
        <v/>
      </c>
      <c r="F68" s="13" t="str">
        <f>IF('Test Sample Data'!F67="","",IF(SUM('Test Sample Data'!F$3:F$98)&gt;10,IF(AND(ISNUMBER('Test Sample Data'!F67),'Test Sample Data'!F67&lt;35,'Test Sample Data'!F67&gt;0),'Test Sample Data'!F67,35),""))</f>
        <v/>
      </c>
      <c r="G68" s="13" t="str">
        <f>IF('Test Sample Data'!G67="","",IF(SUM('Test Sample Data'!G$3:G$98)&gt;10,IF(AND(ISNUMBER('Test Sample Data'!G67),'Test Sample Data'!G67&lt;35,'Test Sample Data'!G67&gt;0),'Test Sample Data'!G67,35),""))</f>
        <v/>
      </c>
      <c r="H68" s="13" t="str">
        <f>IF('Test Sample Data'!H67="","",IF(SUM('Test Sample Data'!H$3:H$98)&gt;10,IF(AND(ISNUMBER('Test Sample Data'!H67),'Test Sample Data'!H67&lt;35,'Test Sample Data'!H67&gt;0),'Test Sample Data'!H67,35),""))</f>
        <v/>
      </c>
      <c r="I68" s="13" t="str">
        <f>IF('Test Sample Data'!I67="","",IF(SUM('Test Sample Data'!I$3:I$98)&gt;10,IF(AND(ISNUMBER('Test Sample Data'!I67),'Test Sample Data'!I67&lt;35,'Test Sample Data'!I67&gt;0),'Test Sample Data'!I67,35),""))</f>
        <v/>
      </c>
      <c r="J68" s="13" t="str">
        <f>IF('Test Sample Data'!J67="","",IF(SUM('Test Sample Data'!J$3:J$98)&gt;10,IF(AND(ISNUMBER('Test Sample Data'!J67),'Test Sample Data'!J67&lt;35,'Test Sample Data'!J67&gt;0),'Test Sample Data'!J67,35),""))</f>
        <v/>
      </c>
      <c r="K68" s="13" t="str">
        <f>IF('Test Sample Data'!K67="","",IF(SUM('Test Sample Data'!K$3:K$98)&gt;10,IF(AND(ISNUMBER('Test Sample Data'!K67),'Test Sample Data'!K67&lt;35,'Test Sample Data'!K67&gt;0),'Test Sample Data'!K67,35),""))</f>
        <v/>
      </c>
      <c r="L68" s="13" t="str">
        <f>IF('Test Sample Data'!L67="","",IF(SUM('Test Sample Data'!L$3:L$98)&gt;10,IF(AND(ISNUMBER('Test Sample Data'!L67),'Test Sample Data'!L67&lt;35,'Test Sample Data'!L67&gt;0),'Test Sample Data'!L67,35),""))</f>
        <v/>
      </c>
      <c r="M68" s="13" t="str">
        <f>'Gene Table'!D67</f>
        <v>hsa-miR-324-3p</v>
      </c>
      <c r="N68" s="13" t="s">
        <v>263</v>
      </c>
      <c r="O68" s="13" t="str">
        <f>IF('Control Sample Data'!C67="","",IF(SUM('Control Sample Data'!C$3:C$98)&gt;10,IF(AND(ISNUMBER('Control Sample Data'!C67),'Control Sample Data'!C67&lt;35,'Control Sample Data'!C67&gt;0),'Control Sample Data'!C67,35),""))</f>
        <v/>
      </c>
      <c r="P68" s="13" t="str">
        <f>IF('Control Sample Data'!D67="","",IF(SUM('Control Sample Data'!D$3:D$98)&gt;10,IF(AND(ISNUMBER('Control Sample Data'!D67),'Control Sample Data'!D67&lt;35,'Control Sample Data'!D67&gt;0),'Control Sample Data'!D67,35),""))</f>
        <v/>
      </c>
      <c r="Q68" s="13" t="str">
        <f>IF('Control Sample Data'!E67="","",IF(SUM('Control Sample Data'!E$3:E$98)&gt;10,IF(AND(ISNUMBER('Control Sample Data'!E67),'Control Sample Data'!E67&lt;35,'Control Sample Data'!E67&gt;0),'Control Sample Data'!E67,35),""))</f>
        <v/>
      </c>
      <c r="R68" s="13" t="str">
        <f>IF('Control Sample Data'!F67="","",IF(SUM('Control Sample Data'!F$3:F$98)&gt;10,IF(AND(ISNUMBER('Control Sample Data'!F67),'Control Sample Data'!F67&lt;35,'Control Sample Data'!F67&gt;0),'Control Sample Data'!F67,35),""))</f>
        <v/>
      </c>
      <c r="S68" s="13" t="str">
        <f>IF('Control Sample Data'!G67="","",IF(SUM('Control Sample Data'!G$3:G$98)&gt;10,IF(AND(ISNUMBER('Control Sample Data'!G67),'Control Sample Data'!G67&lt;35,'Control Sample Data'!G67&gt;0),'Control Sample Data'!G67,35),""))</f>
        <v/>
      </c>
      <c r="T68" s="13" t="str">
        <f>IF('Control Sample Data'!H67="","",IF(SUM('Control Sample Data'!H$3:H$98)&gt;10,IF(AND(ISNUMBER('Control Sample Data'!H67),'Control Sample Data'!H67&lt;35,'Control Sample Data'!H67&gt;0),'Control Sample Data'!H67,35),""))</f>
        <v/>
      </c>
      <c r="U68" s="13" t="str">
        <f>IF('Control Sample Data'!I67="","",IF(SUM('Control Sample Data'!I$3:I$98)&gt;10,IF(AND(ISNUMBER('Control Sample Data'!I67),'Control Sample Data'!I67&lt;35,'Control Sample Data'!I67&gt;0),'Control Sample Data'!I67,35),""))</f>
        <v/>
      </c>
      <c r="V68" s="13" t="str">
        <f>IF('Control Sample Data'!J67="","",IF(SUM('Control Sample Data'!J$3:J$98)&gt;10,IF(AND(ISNUMBER('Control Sample Data'!J67),'Control Sample Data'!J67&lt;35,'Control Sample Data'!J67&gt;0),'Control Sample Data'!J67,35),""))</f>
        <v/>
      </c>
      <c r="W68" s="13" t="str">
        <f>IF('Control Sample Data'!K67="","",IF(SUM('Control Sample Data'!K$3:K$98)&gt;10,IF(AND(ISNUMBER('Control Sample Data'!K67),'Control Sample Data'!K67&lt;35,'Control Sample Data'!K67&gt;0),'Control Sample Data'!K67,35),""))</f>
        <v/>
      </c>
      <c r="X68" s="13" t="str">
        <f>IF('Control Sample Data'!L67="","",IF(SUM('Control Sample Data'!L$3:L$98)&gt;10,IF(AND(ISNUMBER('Control Sample Data'!L67),'Control Sample Data'!L67&lt;35,'Control Sample Data'!L67&gt;0),'Control Sample Data'!L67,35),""))</f>
        <v/>
      </c>
      <c r="AS68" s="12" t="str">
        <f t="shared" si="20"/>
        <v>hsa-miR-324-3p</v>
      </c>
      <c r="AT68" s="43" t="s">
        <v>263</v>
      </c>
      <c r="AU68" s="13" t="str">
        <f t="shared" ref="AU68:AU99" si="71">IF(ISERROR(C68-Y$26),"",C68-Y$26)</f>
        <v/>
      </c>
      <c r="AV68" s="13" t="str">
        <f t="shared" ref="AV68:AV99" si="72">IF(ISERROR(D68-Z$26),"",D68-Z$26)</f>
        <v/>
      </c>
      <c r="AW68" s="13" t="str">
        <f t="shared" ref="AW68:AW99" si="73">IF(ISERROR(E68-AA$26),"",E68-AA$26)</f>
        <v/>
      </c>
      <c r="AX68" s="13" t="str">
        <f t="shared" ref="AX68:AX99" si="74">IF(ISERROR(F68-AB$26),"",F68-AB$26)</f>
        <v/>
      </c>
      <c r="AY68" s="13" t="str">
        <f t="shared" ref="AY68:AY99" si="75">IF(ISERROR(G68-AC$26),"",G68-AC$26)</f>
        <v/>
      </c>
      <c r="AZ68" s="13" t="str">
        <f t="shared" ref="AZ68:AZ99" si="76">IF(ISERROR(H68-AD$26),"",H68-AD$26)</f>
        <v/>
      </c>
      <c r="BA68" s="13" t="str">
        <f t="shared" ref="BA68:BA99" si="77">IF(ISERROR(I68-AE$26),"",I68-AE$26)</f>
        <v/>
      </c>
      <c r="BB68" s="13" t="str">
        <f t="shared" ref="BB68:BB99" si="78">IF(ISERROR(J68-AF$26),"",J68-AF$26)</f>
        <v/>
      </c>
      <c r="BC68" s="13" t="str">
        <f t="shared" ref="BC68:BC99" si="79">IF(ISERROR(K68-AG$26),"",K68-AG$26)</f>
        <v/>
      </c>
      <c r="BD68" s="13" t="str">
        <f t="shared" ref="BD68:BD99" si="80">IF(ISERROR(L68-AH$26),"",L68-AH$26)</f>
        <v/>
      </c>
      <c r="BE68" s="13" t="str">
        <f t="shared" ref="BE68:BE99" si="81">IF(ISERROR(O68-AI$26),"",O68-AI$26)</f>
        <v/>
      </c>
      <c r="BF68" s="13" t="str">
        <f t="shared" ref="BF68:BF99" si="82">IF(ISERROR(P68-AJ$26),"",P68-AJ$26)</f>
        <v/>
      </c>
      <c r="BG68" s="13" t="str">
        <f t="shared" ref="BG68:BG99" si="83">IF(ISERROR(Q68-AK$26),"",Q68-AK$26)</f>
        <v/>
      </c>
      <c r="BH68" s="13" t="str">
        <f t="shared" ref="BH68:BH99" si="84">IF(ISERROR(R68-AL$26),"",R68-AL$26)</f>
        <v/>
      </c>
      <c r="BI68" s="13" t="str">
        <f t="shared" ref="BI68:BI99" si="85">IF(ISERROR(S68-AM$26),"",S68-AM$26)</f>
        <v/>
      </c>
      <c r="BJ68" s="13" t="str">
        <f t="shared" ref="BJ68:BJ99" si="86">IF(ISERROR(T68-AN$26),"",T68-AN$26)</f>
        <v/>
      </c>
      <c r="BK68" s="13" t="str">
        <f t="shared" ref="BK68:BK99" si="87">IF(ISERROR(U68-AO$26),"",U68-AO$26)</f>
        <v/>
      </c>
      <c r="BL68" s="13" t="str">
        <f t="shared" ref="BL68:BL99" si="88">IF(ISERROR(V68-AP$26),"",V68-AP$26)</f>
        <v/>
      </c>
      <c r="BM68" s="13" t="str">
        <f t="shared" ref="BM68:BM99" si="89">IF(ISERROR(W68-AQ$26),"",W68-AQ$26)</f>
        <v/>
      </c>
      <c r="BN68" s="13" t="str">
        <f t="shared" ref="BN68:BN99" si="90">IF(ISERROR(X68-AR$26),"",X68-AR$26)</f>
        <v/>
      </c>
      <c r="BO68" s="45" t="str">
        <f t="shared" si="69"/>
        <v>N/A</v>
      </c>
      <c r="BP68" s="45" t="str">
        <f t="shared" si="70"/>
        <v>N/A</v>
      </c>
      <c r="BQ68" s="42" t="str">
        <f t="shared" si="24"/>
        <v>hsa-miR-324-3p</v>
      </c>
      <c r="BR68" s="43" t="s">
        <v>509</v>
      </c>
      <c r="BS68" s="46" t="str">
        <f t="shared" si="25"/>
        <v/>
      </c>
      <c r="BT68" s="46" t="str">
        <f t="shared" si="26"/>
        <v/>
      </c>
      <c r="BU68" s="46" t="str">
        <f t="shared" si="27"/>
        <v/>
      </c>
      <c r="BV68" s="46" t="str">
        <f t="shared" si="28"/>
        <v/>
      </c>
      <c r="BW68" s="46" t="str">
        <f t="shared" si="29"/>
        <v/>
      </c>
      <c r="BX68" s="46" t="str">
        <f t="shared" si="30"/>
        <v/>
      </c>
      <c r="BY68" s="46" t="str">
        <f t="shared" si="31"/>
        <v/>
      </c>
      <c r="BZ68" s="46" t="str">
        <f t="shared" si="32"/>
        <v/>
      </c>
      <c r="CA68" s="46" t="str">
        <f t="shared" si="33"/>
        <v/>
      </c>
      <c r="CB68" s="46" t="str">
        <f t="shared" si="34"/>
        <v/>
      </c>
      <c r="CC68" s="46" t="str">
        <f t="shared" si="35"/>
        <v/>
      </c>
      <c r="CD68" s="46" t="str">
        <f t="shared" si="36"/>
        <v/>
      </c>
      <c r="CE68" s="46" t="str">
        <f t="shared" si="37"/>
        <v/>
      </c>
      <c r="CF68" s="46" t="str">
        <f t="shared" si="38"/>
        <v/>
      </c>
      <c r="CG68" s="46" t="str">
        <f t="shared" si="39"/>
        <v/>
      </c>
      <c r="CH68" s="46" t="str">
        <f t="shared" si="40"/>
        <v/>
      </c>
      <c r="CI68" s="46" t="str">
        <f t="shared" si="41"/>
        <v/>
      </c>
      <c r="CJ68" s="46" t="str">
        <f t="shared" si="42"/>
        <v/>
      </c>
      <c r="CK68" s="46" t="str">
        <f t="shared" si="43"/>
        <v/>
      </c>
      <c r="CL68" s="46" t="str">
        <f t="shared" si="44"/>
        <v/>
      </c>
    </row>
    <row r="69" spans="1:90">
      <c r="A69" s="12" t="str">
        <f>'Gene Table'!D68</f>
        <v>hsa-miR-197-3p</v>
      </c>
      <c r="B69" s="12" t="s">
        <v>267</v>
      </c>
      <c r="C69" s="13" t="str">
        <f>IF('Test Sample Data'!C68="","",IF(SUM('Test Sample Data'!C$3:C$98)&gt;10,IF(AND(ISNUMBER('Test Sample Data'!C68),'Test Sample Data'!C68&lt;35,'Test Sample Data'!C68&gt;0),'Test Sample Data'!C68,35),""))</f>
        <v/>
      </c>
      <c r="D69" s="13" t="str">
        <f>IF('Test Sample Data'!D68="","",IF(SUM('Test Sample Data'!D$3:D$98)&gt;10,IF(AND(ISNUMBER('Test Sample Data'!D68),'Test Sample Data'!D68&lt;35,'Test Sample Data'!D68&gt;0),'Test Sample Data'!D68,35),""))</f>
        <v/>
      </c>
      <c r="E69" s="13" t="str">
        <f>IF('Test Sample Data'!E68="","",IF(SUM('Test Sample Data'!E$3:E$98)&gt;10,IF(AND(ISNUMBER('Test Sample Data'!E68),'Test Sample Data'!E68&lt;35,'Test Sample Data'!E68&gt;0),'Test Sample Data'!E68,35),""))</f>
        <v/>
      </c>
      <c r="F69" s="13" t="str">
        <f>IF('Test Sample Data'!F68="","",IF(SUM('Test Sample Data'!F$3:F$98)&gt;10,IF(AND(ISNUMBER('Test Sample Data'!F68),'Test Sample Data'!F68&lt;35,'Test Sample Data'!F68&gt;0),'Test Sample Data'!F68,35),""))</f>
        <v/>
      </c>
      <c r="G69" s="13" t="str">
        <f>IF('Test Sample Data'!G68="","",IF(SUM('Test Sample Data'!G$3:G$98)&gt;10,IF(AND(ISNUMBER('Test Sample Data'!G68),'Test Sample Data'!G68&lt;35,'Test Sample Data'!G68&gt;0),'Test Sample Data'!G68,35),""))</f>
        <v/>
      </c>
      <c r="H69" s="13" t="str">
        <f>IF('Test Sample Data'!H68="","",IF(SUM('Test Sample Data'!H$3:H$98)&gt;10,IF(AND(ISNUMBER('Test Sample Data'!H68),'Test Sample Data'!H68&lt;35,'Test Sample Data'!H68&gt;0),'Test Sample Data'!H68,35),""))</f>
        <v/>
      </c>
      <c r="I69" s="13" t="str">
        <f>IF('Test Sample Data'!I68="","",IF(SUM('Test Sample Data'!I$3:I$98)&gt;10,IF(AND(ISNUMBER('Test Sample Data'!I68),'Test Sample Data'!I68&lt;35,'Test Sample Data'!I68&gt;0),'Test Sample Data'!I68,35),""))</f>
        <v/>
      </c>
      <c r="J69" s="13" t="str">
        <f>IF('Test Sample Data'!J68="","",IF(SUM('Test Sample Data'!J$3:J$98)&gt;10,IF(AND(ISNUMBER('Test Sample Data'!J68),'Test Sample Data'!J68&lt;35,'Test Sample Data'!J68&gt;0),'Test Sample Data'!J68,35),""))</f>
        <v/>
      </c>
      <c r="K69" s="13" t="str">
        <f>IF('Test Sample Data'!K68="","",IF(SUM('Test Sample Data'!K$3:K$98)&gt;10,IF(AND(ISNUMBER('Test Sample Data'!K68),'Test Sample Data'!K68&lt;35,'Test Sample Data'!K68&gt;0),'Test Sample Data'!K68,35),""))</f>
        <v/>
      </c>
      <c r="L69" s="13" t="str">
        <f>IF('Test Sample Data'!L68="","",IF(SUM('Test Sample Data'!L$3:L$98)&gt;10,IF(AND(ISNUMBER('Test Sample Data'!L68),'Test Sample Data'!L68&lt;35,'Test Sample Data'!L68&gt;0),'Test Sample Data'!L68,35),""))</f>
        <v/>
      </c>
      <c r="M69" s="13" t="str">
        <f>'Gene Table'!D68</f>
        <v>hsa-miR-197-3p</v>
      </c>
      <c r="N69" s="13" t="s">
        <v>267</v>
      </c>
      <c r="O69" s="13" t="str">
        <f>IF('Control Sample Data'!C68="","",IF(SUM('Control Sample Data'!C$3:C$98)&gt;10,IF(AND(ISNUMBER('Control Sample Data'!C68),'Control Sample Data'!C68&lt;35,'Control Sample Data'!C68&gt;0),'Control Sample Data'!C68,35),""))</f>
        <v/>
      </c>
      <c r="P69" s="13" t="str">
        <f>IF('Control Sample Data'!D68="","",IF(SUM('Control Sample Data'!D$3:D$98)&gt;10,IF(AND(ISNUMBER('Control Sample Data'!D68),'Control Sample Data'!D68&lt;35,'Control Sample Data'!D68&gt;0),'Control Sample Data'!D68,35),""))</f>
        <v/>
      </c>
      <c r="Q69" s="13" t="str">
        <f>IF('Control Sample Data'!E68="","",IF(SUM('Control Sample Data'!E$3:E$98)&gt;10,IF(AND(ISNUMBER('Control Sample Data'!E68),'Control Sample Data'!E68&lt;35,'Control Sample Data'!E68&gt;0),'Control Sample Data'!E68,35),""))</f>
        <v/>
      </c>
      <c r="R69" s="13" t="str">
        <f>IF('Control Sample Data'!F68="","",IF(SUM('Control Sample Data'!F$3:F$98)&gt;10,IF(AND(ISNUMBER('Control Sample Data'!F68),'Control Sample Data'!F68&lt;35,'Control Sample Data'!F68&gt;0),'Control Sample Data'!F68,35),""))</f>
        <v/>
      </c>
      <c r="S69" s="13" t="str">
        <f>IF('Control Sample Data'!G68="","",IF(SUM('Control Sample Data'!G$3:G$98)&gt;10,IF(AND(ISNUMBER('Control Sample Data'!G68),'Control Sample Data'!G68&lt;35,'Control Sample Data'!G68&gt;0),'Control Sample Data'!G68,35),""))</f>
        <v/>
      </c>
      <c r="T69" s="13" t="str">
        <f>IF('Control Sample Data'!H68="","",IF(SUM('Control Sample Data'!H$3:H$98)&gt;10,IF(AND(ISNUMBER('Control Sample Data'!H68),'Control Sample Data'!H68&lt;35,'Control Sample Data'!H68&gt;0),'Control Sample Data'!H68,35),""))</f>
        <v/>
      </c>
      <c r="U69" s="13" t="str">
        <f>IF('Control Sample Data'!I68="","",IF(SUM('Control Sample Data'!I$3:I$98)&gt;10,IF(AND(ISNUMBER('Control Sample Data'!I68),'Control Sample Data'!I68&lt;35,'Control Sample Data'!I68&gt;0),'Control Sample Data'!I68,35),""))</f>
        <v/>
      </c>
      <c r="V69" s="13" t="str">
        <f>IF('Control Sample Data'!J68="","",IF(SUM('Control Sample Data'!J$3:J$98)&gt;10,IF(AND(ISNUMBER('Control Sample Data'!J68),'Control Sample Data'!J68&lt;35,'Control Sample Data'!J68&gt;0),'Control Sample Data'!J68,35),""))</f>
        <v/>
      </c>
      <c r="W69" s="13" t="str">
        <f>IF('Control Sample Data'!K68="","",IF(SUM('Control Sample Data'!K$3:K$98)&gt;10,IF(AND(ISNUMBER('Control Sample Data'!K68),'Control Sample Data'!K68&lt;35,'Control Sample Data'!K68&gt;0),'Control Sample Data'!K68,35),""))</f>
        <v/>
      </c>
      <c r="X69" s="13" t="str">
        <f>IF('Control Sample Data'!L68="","",IF(SUM('Control Sample Data'!L$3:L$98)&gt;10,IF(AND(ISNUMBER('Control Sample Data'!L68),'Control Sample Data'!L68&lt;35,'Control Sample Data'!L68&gt;0),'Control Sample Data'!L68,35),""))</f>
        <v/>
      </c>
      <c r="AS69" s="12" t="str">
        <f t="shared" ref="AS69:AS99" si="91">A69</f>
        <v>hsa-miR-197-3p</v>
      </c>
      <c r="AT69" s="43" t="s">
        <v>267</v>
      </c>
      <c r="AU69" s="13" t="str">
        <f t="shared" si="71"/>
        <v/>
      </c>
      <c r="AV69" s="13" t="str">
        <f t="shared" si="72"/>
        <v/>
      </c>
      <c r="AW69" s="13" t="str">
        <f t="shared" si="73"/>
        <v/>
      </c>
      <c r="AX69" s="13" t="str">
        <f t="shared" si="74"/>
        <v/>
      </c>
      <c r="AY69" s="13" t="str">
        <f t="shared" si="75"/>
        <v/>
      </c>
      <c r="AZ69" s="13" t="str">
        <f t="shared" si="76"/>
        <v/>
      </c>
      <c r="BA69" s="13" t="str">
        <f t="shared" si="77"/>
        <v/>
      </c>
      <c r="BB69" s="13" t="str">
        <f t="shared" si="78"/>
        <v/>
      </c>
      <c r="BC69" s="13" t="str">
        <f t="shared" si="79"/>
        <v/>
      </c>
      <c r="BD69" s="13" t="str">
        <f t="shared" si="80"/>
        <v/>
      </c>
      <c r="BE69" s="13" t="str">
        <f t="shared" si="81"/>
        <v/>
      </c>
      <c r="BF69" s="13" t="str">
        <f t="shared" si="82"/>
        <v/>
      </c>
      <c r="BG69" s="13" t="str">
        <f t="shared" si="83"/>
        <v/>
      </c>
      <c r="BH69" s="13" t="str">
        <f t="shared" si="84"/>
        <v/>
      </c>
      <c r="BI69" s="13" t="str">
        <f t="shared" si="85"/>
        <v/>
      </c>
      <c r="BJ69" s="13" t="str">
        <f t="shared" si="86"/>
        <v/>
      </c>
      <c r="BK69" s="13" t="str">
        <f t="shared" si="87"/>
        <v/>
      </c>
      <c r="BL69" s="13" t="str">
        <f t="shared" si="88"/>
        <v/>
      </c>
      <c r="BM69" s="13" t="str">
        <f t="shared" si="89"/>
        <v/>
      </c>
      <c r="BN69" s="13" t="str">
        <f t="shared" si="90"/>
        <v/>
      </c>
      <c r="BO69" s="45" t="str">
        <f t="shared" si="69"/>
        <v>N/A</v>
      </c>
      <c r="BP69" s="45" t="str">
        <f t="shared" si="70"/>
        <v>N/A</v>
      </c>
      <c r="BQ69" s="42" t="str">
        <f t="shared" ref="BQ69:BQ99" si="92">A69</f>
        <v>hsa-miR-197-3p</v>
      </c>
      <c r="BR69" s="43" t="s">
        <v>510</v>
      </c>
      <c r="BS69" s="46" t="str">
        <f t="shared" ref="BS69:BS99" si="93">IF(AU69="","",POWER(2,-AU69))</f>
        <v/>
      </c>
      <c r="BT69" s="46" t="str">
        <f t="shared" ref="BT69:BT99" si="94">IF(AV69="","",POWER(2,-AV69))</f>
        <v/>
      </c>
      <c r="BU69" s="46" t="str">
        <f t="shared" ref="BU69:BU99" si="95">IF(AW69="","",POWER(2,-AW69))</f>
        <v/>
      </c>
      <c r="BV69" s="46" t="str">
        <f t="shared" ref="BV69:BV99" si="96">IF(AX69="","",POWER(2,-AX69))</f>
        <v/>
      </c>
      <c r="BW69" s="46" t="str">
        <f t="shared" ref="BW69:BW99" si="97">IF(AY69="","",POWER(2,-AY69))</f>
        <v/>
      </c>
      <c r="BX69" s="46" t="str">
        <f t="shared" ref="BX69:BX99" si="98">IF(AZ69="","",POWER(2,-AZ69))</f>
        <v/>
      </c>
      <c r="BY69" s="46" t="str">
        <f t="shared" ref="BY69:BY99" si="99">IF(BA69="","",POWER(2,-BA69))</f>
        <v/>
      </c>
      <c r="BZ69" s="46" t="str">
        <f t="shared" ref="BZ69:BZ99" si="100">IF(BB69="","",POWER(2,-BB69))</f>
        <v/>
      </c>
      <c r="CA69" s="46" t="str">
        <f t="shared" ref="CA69:CA99" si="101">IF(BC69="","",POWER(2,-BC69))</f>
        <v/>
      </c>
      <c r="CB69" s="46" t="str">
        <f t="shared" ref="CB69:CB99" si="102">IF(BD69="","",POWER(2,-BD69))</f>
        <v/>
      </c>
      <c r="CC69" s="46" t="str">
        <f t="shared" ref="CC69:CC99" si="103">IF(BE69="","",POWER(2,-BE69))</f>
        <v/>
      </c>
      <c r="CD69" s="46" t="str">
        <f t="shared" ref="CD69:CD99" si="104">IF(BF69="","",POWER(2,-BF69))</f>
        <v/>
      </c>
      <c r="CE69" s="46" t="str">
        <f t="shared" ref="CE69:CE99" si="105">IF(BG69="","",POWER(2,-BG69))</f>
        <v/>
      </c>
      <c r="CF69" s="46" t="str">
        <f t="shared" ref="CF69:CF99" si="106">IF(BH69="","",POWER(2,-BH69))</f>
        <v/>
      </c>
      <c r="CG69" s="46" t="str">
        <f t="shared" ref="CG69:CG99" si="107">IF(BI69="","",POWER(2,-BI69))</f>
        <v/>
      </c>
      <c r="CH69" s="46" t="str">
        <f t="shared" ref="CH69:CH99" si="108">IF(BJ69="","",POWER(2,-BJ69))</f>
        <v/>
      </c>
      <c r="CI69" s="46" t="str">
        <f t="shared" ref="CI69:CI99" si="109">IF(BK69="","",POWER(2,-BK69))</f>
        <v/>
      </c>
      <c r="CJ69" s="46" t="str">
        <f t="shared" ref="CJ69:CJ99" si="110">IF(BL69="","",POWER(2,-BL69))</f>
        <v/>
      </c>
      <c r="CK69" s="46" t="str">
        <f t="shared" ref="CK69:CK99" si="111">IF(BM69="","",POWER(2,-BM69))</f>
        <v/>
      </c>
      <c r="CL69" s="46" t="str">
        <f t="shared" ref="CL69:CL99" si="112">IF(BN69="","",POWER(2,-BN69))</f>
        <v/>
      </c>
    </row>
    <row r="70" spans="1:90">
      <c r="A70" s="12" t="str">
        <f>'Gene Table'!D69</f>
        <v>hsa-miR-296-3p</v>
      </c>
      <c r="B70" s="12" t="s">
        <v>271</v>
      </c>
      <c r="C70" s="13" t="str">
        <f>IF('Test Sample Data'!C69="","",IF(SUM('Test Sample Data'!C$3:C$98)&gt;10,IF(AND(ISNUMBER('Test Sample Data'!C69),'Test Sample Data'!C69&lt;35,'Test Sample Data'!C69&gt;0),'Test Sample Data'!C69,35),""))</f>
        <v/>
      </c>
      <c r="D70" s="13" t="str">
        <f>IF('Test Sample Data'!D69="","",IF(SUM('Test Sample Data'!D$3:D$98)&gt;10,IF(AND(ISNUMBER('Test Sample Data'!D69),'Test Sample Data'!D69&lt;35,'Test Sample Data'!D69&gt;0),'Test Sample Data'!D69,35),""))</f>
        <v/>
      </c>
      <c r="E70" s="13" t="str">
        <f>IF('Test Sample Data'!E69="","",IF(SUM('Test Sample Data'!E$3:E$98)&gt;10,IF(AND(ISNUMBER('Test Sample Data'!E69),'Test Sample Data'!E69&lt;35,'Test Sample Data'!E69&gt;0),'Test Sample Data'!E69,35),""))</f>
        <v/>
      </c>
      <c r="F70" s="13" t="str">
        <f>IF('Test Sample Data'!F69="","",IF(SUM('Test Sample Data'!F$3:F$98)&gt;10,IF(AND(ISNUMBER('Test Sample Data'!F69),'Test Sample Data'!F69&lt;35,'Test Sample Data'!F69&gt;0),'Test Sample Data'!F69,35),""))</f>
        <v/>
      </c>
      <c r="G70" s="13" t="str">
        <f>IF('Test Sample Data'!G69="","",IF(SUM('Test Sample Data'!G$3:G$98)&gt;10,IF(AND(ISNUMBER('Test Sample Data'!G69),'Test Sample Data'!G69&lt;35,'Test Sample Data'!G69&gt;0),'Test Sample Data'!G69,35),""))</f>
        <v/>
      </c>
      <c r="H70" s="13" t="str">
        <f>IF('Test Sample Data'!H69="","",IF(SUM('Test Sample Data'!H$3:H$98)&gt;10,IF(AND(ISNUMBER('Test Sample Data'!H69),'Test Sample Data'!H69&lt;35,'Test Sample Data'!H69&gt;0),'Test Sample Data'!H69,35),""))</f>
        <v/>
      </c>
      <c r="I70" s="13" t="str">
        <f>IF('Test Sample Data'!I69="","",IF(SUM('Test Sample Data'!I$3:I$98)&gt;10,IF(AND(ISNUMBER('Test Sample Data'!I69),'Test Sample Data'!I69&lt;35,'Test Sample Data'!I69&gt;0),'Test Sample Data'!I69,35),""))</f>
        <v/>
      </c>
      <c r="J70" s="13" t="str">
        <f>IF('Test Sample Data'!J69="","",IF(SUM('Test Sample Data'!J$3:J$98)&gt;10,IF(AND(ISNUMBER('Test Sample Data'!J69),'Test Sample Data'!J69&lt;35,'Test Sample Data'!J69&gt;0),'Test Sample Data'!J69,35),""))</f>
        <v/>
      </c>
      <c r="K70" s="13" t="str">
        <f>IF('Test Sample Data'!K69="","",IF(SUM('Test Sample Data'!K$3:K$98)&gt;10,IF(AND(ISNUMBER('Test Sample Data'!K69),'Test Sample Data'!K69&lt;35,'Test Sample Data'!K69&gt;0),'Test Sample Data'!K69,35),""))</f>
        <v/>
      </c>
      <c r="L70" s="13" t="str">
        <f>IF('Test Sample Data'!L69="","",IF(SUM('Test Sample Data'!L$3:L$98)&gt;10,IF(AND(ISNUMBER('Test Sample Data'!L69),'Test Sample Data'!L69&lt;35,'Test Sample Data'!L69&gt;0),'Test Sample Data'!L69,35),""))</f>
        <v/>
      </c>
      <c r="M70" s="13" t="str">
        <f>'Gene Table'!D69</f>
        <v>hsa-miR-296-3p</v>
      </c>
      <c r="N70" s="13" t="s">
        <v>271</v>
      </c>
      <c r="O70" s="13" t="str">
        <f>IF('Control Sample Data'!C69="","",IF(SUM('Control Sample Data'!C$3:C$98)&gt;10,IF(AND(ISNUMBER('Control Sample Data'!C69),'Control Sample Data'!C69&lt;35,'Control Sample Data'!C69&gt;0),'Control Sample Data'!C69,35),""))</f>
        <v/>
      </c>
      <c r="P70" s="13" t="str">
        <f>IF('Control Sample Data'!D69="","",IF(SUM('Control Sample Data'!D$3:D$98)&gt;10,IF(AND(ISNUMBER('Control Sample Data'!D69),'Control Sample Data'!D69&lt;35,'Control Sample Data'!D69&gt;0),'Control Sample Data'!D69,35),""))</f>
        <v/>
      </c>
      <c r="Q70" s="13" t="str">
        <f>IF('Control Sample Data'!E69="","",IF(SUM('Control Sample Data'!E$3:E$98)&gt;10,IF(AND(ISNUMBER('Control Sample Data'!E69),'Control Sample Data'!E69&lt;35,'Control Sample Data'!E69&gt;0),'Control Sample Data'!E69,35),""))</f>
        <v/>
      </c>
      <c r="R70" s="13" t="str">
        <f>IF('Control Sample Data'!F69="","",IF(SUM('Control Sample Data'!F$3:F$98)&gt;10,IF(AND(ISNUMBER('Control Sample Data'!F69),'Control Sample Data'!F69&lt;35,'Control Sample Data'!F69&gt;0),'Control Sample Data'!F69,35),""))</f>
        <v/>
      </c>
      <c r="S70" s="13" t="str">
        <f>IF('Control Sample Data'!G69="","",IF(SUM('Control Sample Data'!G$3:G$98)&gt;10,IF(AND(ISNUMBER('Control Sample Data'!G69),'Control Sample Data'!G69&lt;35,'Control Sample Data'!G69&gt;0),'Control Sample Data'!G69,35),""))</f>
        <v/>
      </c>
      <c r="T70" s="13" t="str">
        <f>IF('Control Sample Data'!H69="","",IF(SUM('Control Sample Data'!H$3:H$98)&gt;10,IF(AND(ISNUMBER('Control Sample Data'!H69),'Control Sample Data'!H69&lt;35,'Control Sample Data'!H69&gt;0),'Control Sample Data'!H69,35),""))</f>
        <v/>
      </c>
      <c r="U70" s="13" t="str">
        <f>IF('Control Sample Data'!I69="","",IF(SUM('Control Sample Data'!I$3:I$98)&gt;10,IF(AND(ISNUMBER('Control Sample Data'!I69),'Control Sample Data'!I69&lt;35,'Control Sample Data'!I69&gt;0),'Control Sample Data'!I69,35),""))</f>
        <v/>
      </c>
      <c r="V70" s="13" t="str">
        <f>IF('Control Sample Data'!J69="","",IF(SUM('Control Sample Data'!J$3:J$98)&gt;10,IF(AND(ISNUMBER('Control Sample Data'!J69),'Control Sample Data'!J69&lt;35,'Control Sample Data'!J69&gt;0),'Control Sample Data'!J69,35),""))</f>
        <v/>
      </c>
      <c r="W70" s="13" t="str">
        <f>IF('Control Sample Data'!K69="","",IF(SUM('Control Sample Data'!K$3:K$98)&gt;10,IF(AND(ISNUMBER('Control Sample Data'!K69),'Control Sample Data'!K69&lt;35,'Control Sample Data'!K69&gt;0),'Control Sample Data'!K69,35),""))</f>
        <v/>
      </c>
      <c r="X70" s="13" t="str">
        <f>IF('Control Sample Data'!L69="","",IF(SUM('Control Sample Data'!L$3:L$98)&gt;10,IF(AND(ISNUMBER('Control Sample Data'!L69),'Control Sample Data'!L69&lt;35,'Control Sample Data'!L69&gt;0),'Control Sample Data'!L69,35),""))</f>
        <v/>
      </c>
      <c r="AS70" s="12" t="str">
        <f t="shared" si="91"/>
        <v>hsa-miR-296-3p</v>
      </c>
      <c r="AT70" s="43" t="s">
        <v>271</v>
      </c>
      <c r="AU70" s="13" t="str">
        <f t="shared" si="71"/>
        <v/>
      </c>
      <c r="AV70" s="13" t="str">
        <f t="shared" si="72"/>
        <v/>
      </c>
      <c r="AW70" s="13" t="str">
        <f t="shared" si="73"/>
        <v/>
      </c>
      <c r="AX70" s="13" t="str">
        <f t="shared" si="74"/>
        <v/>
      </c>
      <c r="AY70" s="13" t="str">
        <f t="shared" si="75"/>
        <v/>
      </c>
      <c r="AZ70" s="13" t="str">
        <f t="shared" si="76"/>
        <v/>
      </c>
      <c r="BA70" s="13" t="str">
        <f t="shared" si="77"/>
        <v/>
      </c>
      <c r="BB70" s="13" t="str">
        <f t="shared" si="78"/>
        <v/>
      </c>
      <c r="BC70" s="13" t="str">
        <f t="shared" si="79"/>
        <v/>
      </c>
      <c r="BD70" s="13" t="str">
        <f t="shared" si="80"/>
        <v/>
      </c>
      <c r="BE70" s="13" t="str">
        <f t="shared" si="81"/>
        <v/>
      </c>
      <c r="BF70" s="13" t="str">
        <f t="shared" si="82"/>
        <v/>
      </c>
      <c r="BG70" s="13" t="str">
        <f t="shared" si="83"/>
        <v/>
      </c>
      <c r="BH70" s="13" t="str">
        <f t="shared" si="84"/>
        <v/>
      </c>
      <c r="BI70" s="13" t="str">
        <f t="shared" si="85"/>
        <v/>
      </c>
      <c r="BJ70" s="13" t="str">
        <f t="shared" si="86"/>
        <v/>
      </c>
      <c r="BK70" s="13" t="str">
        <f t="shared" si="87"/>
        <v/>
      </c>
      <c r="BL70" s="13" t="str">
        <f t="shared" si="88"/>
        <v/>
      </c>
      <c r="BM70" s="13" t="str">
        <f t="shared" si="89"/>
        <v/>
      </c>
      <c r="BN70" s="13" t="str">
        <f t="shared" si="90"/>
        <v/>
      </c>
      <c r="BO70" s="45" t="str">
        <f t="shared" si="69"/>
        <v>N/A</v>
      </c>
      <c r="BP70" s="45" t="str">
        <f t="shared" si="70"/>
        <v>N/A</v>
      </c>
      <c r="BQ70" s="42" t="str">
        <f t="shared" si="92"/>
        <v>hsa-miR-296-3p</v>
      </c>
      <c r="BR70" s="43" t="s">
        <v>511</v>
      </c>
      <c r="BS70" s="46" t="str">
        <f t="shared" si="93"/>
        <v/>
      </c>
      <c r="BT70" s="46" t="str">
        <f t="shared" si="94"/>
        <v/>
      </c>
      <c r="BU70" s="46" t="str">
        <f t="shared" si="95"/>
        <v/>
      </c>
      <c r="BV70" s="46" t="str">
        <f t="shared" si="96"/>
        <v/>
      </c>
      <c r="BW70" s="46" t="str">
        <f t="shared" si="97"/>
        <v/>
      </c>
      <c r="BX70" s="46" t="str">
        <f t="shared" si="98"/>
        <v/>
      </c>
      <c r="BY70" s="46" t="str">
        <f t="shared" si="99"/>
        <v/>
      </c>
      <c r="BZ70" s="46" t="str">
        <f t="shared" si="100"/>
        <v/>
      </c>
      <c r="CA70" s="46" t="str">
        <f t="shared" si="101"/>
        <v/>
      </c>
      <c r="CB70" s="46" t="str">
        <f t="shared" si="102"/>
        <v/>
      </c>
      <c r="CC70" s="46" t="str">
        <f t="shared" si="103"/>
        <v/>
      </c>
      <c r="CD70" s="46" t="str">
        <f t="shared" si="104"/>
        <v/>
      </c>
      <c r="CE70" s="46" t="str">
        <f t="shared" si="105"/>
        <v/>
      </c>
      <c r="CF70" s="46" t="str">
        <f t="shared" si="106"/>
        <v/>
      </c>
      <c r="CG70" s="46" t="str">
        <f t="shared" si="107"/>
        <v/>
      </c>
      <c r="CH70" s="46" t="str">
        <f t="shared" si="108"/>
        <v/>
      </c>
      <c r="CI70" s="46" t="str">
        <f t="shared" si="109"/>
        <v/>
      </c>
      <c r="CJ70" s="46" t="str">
        <f t="shared" si="110"/>
        <v/>
      </c>
      <c r="CK70" s="46" t="str">
        <f t="shared" si="111"/>
        <v/>
      </c>
      <c r="CL70" s="46" t="str">
        <f t="shared" si="112"/>
        <v/>
      </c>
    </row>
    <row r="71" spans="1:90">
      <c r="A71" s="12" t="str">
        <f>'Gene Table'!D70</f>
        <v>hsa-miR-658</v>
      </c>
      <c r="B71" s="12" t="s">
        <v>275</v>
      </c>
      <c r="C71" s="13" t="str">
        <f>IF('Test Sample Data'!C70="","",IF(SUM('Test Sample Data'!C$3:C$98)&gt;10,IF(AND(ISNUMBER('Test Sample Data'!C70),'Test Sample Data'!C70&lt;35,'Test Sample Data'!C70&gt;0),'Test Sample Data'!C70,35),""))</f>
        <v/>
      </c>
      <c r="D71" s="13" t="str">
        <f>IF('Test Sample Data'!D70="","",IF(SUM('Test Sample Data'!D$3:D$98)&gt;10,IF(AND(ISNUMBER('Test Sample Data'!D70),'Test Sample Data'!D70&lt;35,'Test Sample Data'!D70&gt;0),'Test Sample Data'!D70,35),""))</f>
        <v/>
      </c>
      <c r="E71" s="13" t="str">
        <f>IF('Test Sample Data'!E70="","",IF(SUM('Test Sample Data'!E$3:E$98)&gt;10,IF(AND(ISNUMBER('Test Sample Data'!E70),'Test Sample Data'!E70&lt;35,'Test Sample Data'!E70&gt;0),'Test Sample Data'!E70,35),""))</f>
        <v/>
      </c>
      <c r="F71" s="13" t="str">
        <f>IF('Test Sample Data'!F70="","",IF(SUM('Test Sample Data'!F$3:F$98)&gt;10,IF(AND(ISNUMBER('Test Sample Data'!F70),'Test Sample Data'!F70&lt;35,'Test Sample Data'!F70&gt;0),'Test Sample Data'!F70,35),""))</f>
        <v/>
      </c>
      <c r="G71" s="13" t="str">
        <f>IF('Test Sample Data'!G70="","",IF(SUM('Test Sample Data'!G$3:G$98)&gt;10,IF(AND(ISNUMBER('Test Sample Data'!G70),'Test Sample Data'!G70&lt;35,'Test Sample Data'!G70&gt;0),'Test Sample Data'!G70,35),""))</f>
        <v/>
      </c>
      <c r="H71" s="13" t="str">
        <f>IF('Test Sample Data'!H70="","",IF(SUM('Test Sample Data'!H$3:H$98)&gt;10,IF(AND(ISNUMBER('Test Sample Data'!H70),'Test Sample Data'!H70&lt;35,'Test Sample Data'!H70&gt;0),'Test Sample Data'!H70,35),""))</f>
        <v/>
      </c>
      <c r="I71" s="13" t="str">
        <f>IF('Test Sample Data'!I70="","",IF(SUM('Test Sample Data'!I$3:I$98)&gt;10,IF(AND(ISNUMBER('Test Sample Data'!I70),'Test Sample Data'!I70&lt;35,'Test Sample Data'!I70&gt;0),'Test Sample Data'!I70,35),""))</f>
        <v/>
      </c>
      <c r="J71" s="13" t="str">
        <f>IF('Test Sample Data'!J70="","",IF(SUM('Test Sample Data'!J$3:J$98)&gt;10,IF(AND(ISNUMBER('Test Sample Data'!J70),'Test Sample Data'!J70&lt;35,'Test Sample Data'!J70&gt;0),'Test Sample Data'!J70,35),""))</f>
        <v/>
      </c>
      <c r="K71" s="13" t="str">
        <f>IF('Test Sample Data'!K70="","",IF(SUM('Test Sample Data'!K$3:K$98)&gt;10,IF(AND(ISNUMBER('Test Sample Data'!K70),'Test Sample Data'!K70&lt;35,'Test Sample Data'!K70&gt;0),'Test Sample Data'!K70,35),""))</f>
        <v/>
      </c>
      <c r="L71" s="13" t="str">
        <f>IF('Test Sample Data'!L70="","",IF(SUM('Test Sample Data'!L$3:L$98)&gt;10,IF(AND(ISNUMBER('Test Sample Data'!L70),'Test Sample Data'!L70&lt;35,'Test Sample Data'!L70&gt;0),'Test Sample Data'!L70,35),""))</f>
        <v/>
      </c>
      <c r="M71" s="13" t="str">
        <f>'Gene Table'!D70</f>
        <v>hsa-miR-658</v>
      </c>
      <c r="N71" s="13" t="s">
        <v>275</v>
      </c>
      <c r="O71" s="13" t="str">
        <f>IF('Control Sample Data'!C70="","",IF(SUM('Control Sample Data'!C$3:C$98)&gt;10,IF(AND(ISNUMBER('Control Sample Data'!C70),'Control Sample Data'!C70&lt;35,'Control Sample Data'!C70&gt;0),'Control Sample Data'!C70,35),""))</f>
        <v/>
      </c>
      <c r="P71" s="13" t="str">
        <f>IF('Control Sample Data'!D70="","",IF(SUM('Control Sample Data'!D$3:D$98)&gt;10,IF(AND(ISNUMBER('Control Sample Data'!D70),'Control Sample Data'!D70&lt;35,'Control Sample Data'!D70&gt;0),'Control Sample Data'!D70,35),""))</f>
        <v/>
      </c>
      <c r="Q71" s="13" t="str">
        <f>IF('Control Sample Data'!E70="","",IF(SUM('Control Sample Data'!E$3:E$98)&gt;10,IF(AND(ISNUMBER('Control Sample Data'!E70),'Control Sample Data'!E70&lt;35,'Control Sample Data'!E70&gt;0),'Control Sample Data'!E70,35),""))</f>
        <v/>
      </c>
      <c r="R71" s="13" t="str">
        <f>IF('Control Sample Data'!F70="","",IF(SUM('Control Sample Data'!F$3:F$98)&gt;10,IF(AND(ISNUMBER('Control Sample Data'!F70),'Control Sample Data'!F70&lt;35,'Control Sample Data'!F70&gt;0),'Control Sample Data'!F70,35),""))</f>
        <v/>
      </c>
      <c r="S71" s="13" t="str">
        <f>IF('Control Sample Data'!G70="","",IF(SUM('Control Sample Data'!G$3:G$98)&gt;10,IF(AND(ISNUMBER('Control Sample Data'!G70),'Control Sample Data'!G70&lt;35,'Control Sample Data'!G70&gt;0),'Control Sample Data'!G70,35),""))</f>
        <v/>
      </c>
      <c r="T71" s="13" t="str">
        <f>IF('Control Sample Data'!H70="","",IF(SUM('Control Sample Data'!H$3:H$98)&gt;10,IF(AND(ISNUMBER('Control Sample Data'!H70),'Control Sample Data'!H70&lt;35,'Control Sample Data'!H70&gt;0),'Control Sample Data'!H70,35),""))</f>
        <v/>
      </c>
      <c r="U71" s="13" t="str">
        <f>IF('Control Sample Data'!I70="","",IF(SUM('Control Sample Data'!I$3:I$98)&gt;10,IF(AND(ISNUMBER('Control Sample Data'!I70),'Control Sample Data'!I70&lt;35,'Control Sample Data'!I70&gt;0),'Control Sample Data'!I70,35),""))</f>
        <v/>
      </c>
      <c r="V71" s="13" t="str">
        <f>IF('Control Sample Data'!J70="","",IF(SUM('Control Sample Data'!J$3:J$98)&gt;10,IF(AND(ISNUMBER('Control Sample Data'!J70),'Control Sample Data'!J70&lt;35,'Control Sample Data'!J70&gt;0),'Control Sample Data'!J70,35),""))</f>
        <v/>
      </c>
      <c r="W71" s="13" t="str">
        <f>IF('Control Sample Data'!K70="","",IF(SUM('Control Sample Data'!K$3:K$98)&gt;10,IF(AND(ISNUMBER('Control Sample Data'!K70),'Control Sample Data'!K70&lt;35,'Control Sample Data'!K70&gt;0),'Control Sample Data'!K70,35),""))</f>
        <v/>
      </c>
      <c r="X71" s="13" t="str">
        <f>IF('Control Sample Data'!L70="","",IF(SUM('Control Sample Data'!L$3:L$98)&gt;10,IF(AND(ISNUMBER('Control Sample Data'!L70),'Control Sample Data'!L70&lt;35,'Control Sample Data'!L70&gt;0),'Control Sample Data'!L70,35),""))</f>
        <v/>
      </c>
      <c r="AS71" s="12" t="str">
        <f t="shared" si="91"/>
        <v>hsa-miR-658</v>
      </c>
      <c r="AT71" s="43" t="s">
        <v>275</v>
      </c>
      <c r="AU71" s="13" t="str">
        <f t="shared" si="71"/>
        <v/>
      </c>
      <c r="AV71" s="13" t="str">
        <f t="shared" si="72"/>
        <v/>
      </c>
      <c r="AW71" s="13" t="str">
        <f t="shared" si="73"/>
        <v/>
      </c>
      <c r="AX71" s="13" t="str">
        <f t="shared" si="74"/>
        <v/>
      </c>
      <c r="AY71" s="13" t="str">
        <f t="shared" si="75"/>
        <v/>
      </c>
      <c r="AZ71" s="13" t="str">
        <f t="shared" si="76"/>
        <v/>
      </c>
      <c r="BA71" s="13" t="str">
        <f t="shared" si="77"/>
        <v/>
      </c>
      <c r="BB71" s="13" t="str">
        <f t="shared" si="78"/>
        <v/>
      </c>
      <c r="BC71" s="13" t="str">
        <f t="shared" si="79"/>
        <v/>
      </c>
      <c r="BD71" s="13" t="str">
        <f t="shared" si="80"/>
        <v/>
      </c>
      <c r="BE71" s="13" t="str">
        <f t="shared" si="81"/>
        <v/>
      </c>
      <c r="BF71" s="13" t="str">
        <f t="shared" si="82"/>
        <v/>
      </c>
      <c r="BG71" s="13" t="str">
        <f t="shared" si="83"/>
        <v/>
      </c>
      <c r="BH71" s="13" t="str">
        <f t="shared" si="84"/>
        <v/>
      </c>
      <c r="BI71" s="13" t="str">
        <f t="shared" si="85"/>
        <v/>
      </c>
      <c r="BJ71" s="13" t="str">
        <f t="shared" si="86"/>
        <v/>
      </c>
      <c r="BK71" s="13" t="str">
        <f t="shared" si="87"/>
        <v/>
      </c>
      <c r="BL71" s="13" t="str">
        <f t="shared" si="88"/>
        <v/>
      </c>
      <c r="BM71" s="13" t="str">
        <f t="shared" si="89"/>
        <v/>
      </c>
      <c r="BN71" s="13" t="str">
        <f t="shared" si="90"/>
        <v/>
      </c>
      <c r="BO71" s="45" t="str">
        <f t="shared" si="69"/>
        <v>N/A</v>
      </c>
      <c r="BP71" s="45" t="str">
        <f t="shared" si="70"/>
        <v>N/A</v>
      </c>
      <c r="BQ71" s="42" t="str">
        <f t="shared" si="92"/>
        <v>hsa-miR-658</v>
      </c>
      <c r="BR71" s="43" t="s">
        <v>512</v>
      </c>
      <c r="BS71" s="46" t="str">
        <f t="shared" si="93"/>
        <v/>
      </c>
      <c r="BT71" s="46" t="str">
        <f t="shared" si="94"/>
        <v/>
      </c>
      <c r="BU71" s="46" t="str">
        <f t="shared" si="95"/>
        <v/>
      </c>
      <c r="BV71" s="46" t="str">
        <f t="shared" si="96"/>
        <v/>
      </c>
      <c r="BW71" s="46" t="str">
        <f t="shared" si="97"/>
        <v/>
      </c>
      <c r="BX71" s="46" t="str">
        <f t="shared" si="98"/>
        <v/>
      </c>
      <c r="BY71" s="46" t="str">
        <f t="shared" si="99"/>
        <v/>
      </c>
      <c r="BZ71" s="46" t="str">
        <f t="shared" si="100"/>
        <v/>
      </c>
      <c r="CA71" s="46" t="str">
        <f t="shared" si="101"/>
        <v/>
      </c>
      <c r="CB71" s="46" t="str">
        <f t="shared" si="102"/>
        <v/>
      </c>
      <c r="CC71" s="46" t="str">
        <f t="shared" si="103"/>
        <v/>
      </c>
      <c r="CD71" s="46" t="str">
        <f t="shared" si="104"/>
        <v/>
      </c>
      <c r="CE71" s="46" t="str">
        <f t="shared" si="105"/>
        <v/>
      </c>
      <c r="CF71" s="46" t="str">
        <f t="shared" si="106"/>
        <v/>
      </c>
      <c r="CG71" s="46" t="str">
        <f t="shared" si="107"/>
        <v/>
      </c>
      <c r="CH71" s="46" t="str">
        <f t="shared" si="108"/>
        <v/>
      </c>
      <c r="CI71" s="46" t="str">
        <f t="shared" si="109"/>
        <v/>
      </c>
      <c r="CJ71" s="46" t="str">
        <f t="shared" si="110"/>
        <v/>
      </c>
      <c r="CK71" s="46" t="str">
        <f t="shared" si="111"/>
        <v/>
      </c>
      <c r="CL71" s="46" t="str">
        <f t="shared" si="112"/>
        <v/>
      </c>
    </row>
    <row r="72" spans="1:90">
      <c r="A72" s="12" t="str">
        <f>'Gene Table'!D71</f>
        <v>hsa-miR-346</v>
      </c>
      <c r="B72" s="12" t="s">
        <v>279</v>
      </c>
      <c r="C72" s="13" t="str">
        <f>IF('Test Sample Data'!C71="","",IF(SUM('Test Sample Data'!C$3:C$98)&gt;10,IF(AND(ISNUMBER('Test Sample Data'!C71),'Test Sample Data'!C71&lt;35,'Test Sample Data'!C71&gt;0),'Test Sample Data'!C71,35),""))</f>
        <v/>
      </c>
      <c r="D72" s="13" t="str">
        <f>IF('Test Sample Data'!D71="","",IF(SUM('Test Sample Data'!D$3:D$98)&gt;10,IF(AND(ISNUMBER('Test Sample Data'!D71),'Test Sample Data'!D71&lt;35,'Test Sample Data'!D71&gt;0),'Test Sample Data'!D71,35),""))</f>
        <v/>
      </c>
      <c r="E72" s="13" t="str">
        <f>IF('Test Sample Data'!E71="","",IF(SUM('Test Sample Data'!E$3:E$98)&gt;10,IF(AND(ISNUMBER('Test Sample Data'!E71),'Test Sample Data'!E71&lt;35,'Test Sample Data'!E71&gt;0),'Test Sample Data'!E71,35),""))</f>
        <v/>
      </c>
      <c r="F72" s="13" t="str">
        <f>IF('Test Sample Data'!F71="","",IF(SUM('Test Sample Data'!F$3:F$98)&gt;10,IF(AND(ISNUMBER('Test Sample Data'!F71),'Test Sample Data'!F71&lt;35,'Test Sample Data'!F71&gt;0),'Test Sample Data'!F71,35),""))</f>
        <v/>
      </c>
      <c r="G72" s="13" t="str">
        <f>IF('Test Sample Data'!G71="","",IF(SUM('Test Sample Data'!G$3:G$98)&gt;10,IF(AND(ISNUMBER('Test Sample Data'!G71),'Test Sample Data'!G71&lt;35,'Test Sample Data'!G71&gt;0),'Test Sample Data'!G71,35),""))</f>
        <v/>
      </c>
      <c r="H72" s="13" t="str">
        <f>IF('Test Sample Data'!H71="","",IF(SUM('Test Sample Data'!H$3:H$98)&gt;10,IF(AND(ISNUMBER('Test Sample Data'!H71),'Test Sample Data'!H71&lt;35,'Test Sample Data'!H71&gt;0),'Test Sample Data'!H71,35),""))</f>
        <v/>
      </c>
      <c r="I72" s="13" t="str">
        <f>IF('Test Sample Data'!I71="","",IF(SUM('Test Sample Data'!I$3:I$98)&gt;10,IF(AND(ISNUMBER('Test Sample Data'!I71),'Test Sample Data'!I71&lt;35,'Test Sample Data'!I71&gt;0),'Test Sample Data'!I71,35),""))</f>
        <v/>
      </c>
      <c r="J72" s="13" t="str">
        <f>IF('Test Sample Data'!J71="","",IF(SUM('Test Sample Data'!J$3:J$98)&gt;10,IF(AND(ISNUMBER('Test Sample Data'!J71),'Test Sample Data'!J71&lt;35,'Test Sample Data'!J71&gt;0),'Test Sample Data'!J71,35),""))</f>
        <v/>
      </c>
      <c r="K72" s="13" t="str">
        <f>IF('Test Sample Data'!K71="","",IF(SUM('Test Sample Data'!K$3:K$98)&gt;10,IF(AND(ISNUMBER('Test Sample Data'!K71),'Test Sample Data'!K71&lt;35,'Test Sample Data'!K71&gt;0),'Test Sample Data'!K71,35),""))</f>
        <v/>
      </c>
      <c r="L72" s="13" t="str">
        <f>IF('Test Sample Data'!L71="","",IF(SUM('Test Sample Data'!L$3:L$98)&gt;10,IF(AND(ISNUMBER('Test Sample Data'!L71),'Test Sample Data'!L71&lt;35,'Test Sample Data'!L71&gt;0),'Test Sample Data'!L71,35),""))</f>
        <v/>
      </c>
      <c r="M72" s="13" t="str">
        <f>'Gene Table'!D71</f>
        <v>hsa-miR-346</v>
      </c>
      <c r="N72" s="13" t="s">
        <v>279</v>
      </c>
      <c r="O72" s="13" t="str">
        <f>IF('Control Sample Data'!C71="","",IF(SUM('Control Sample Data'!C$3:C$98)&gt;10,IF(AND(ISNUMBER('Control Sample Data'!C71),'Control Sample Data'!C71&lt;35,'Control Sample Data'!C71&gt;0),'Control Sample Data'!C71,35),""))</f>
        <v/>
      </c>
      <c r="P72" s="13" t="str">
        <f>IF('Control Sample Data'!D71="","",IF(SUM('Control Sample Data'!D$3:D$98)&gt;10,IF(AND(ISNUMBER('Control Sample Data'!D71),'Control Sample Data'!D71&lt;35,'Control Sample Data'!D71&gt;0),'Control Sample Data'!D71,35),""))</f>
        <v/>
      </c>
      <c r="Q72" s="13" t="str">
        <f>IF('Control Sample Data'!E71="","",IF(SUM('Control Sample Data'!E$3:E$98)&gt;10,IF(AND(ISNUMBER('Control Sample Data'!E71),'Control Sample Data'!E71&lt;35,'Control Sample Data'!E71&gt;0),'Control Sample Data'!E71,35),""))</f>
        <v/>
      </c>
      <c r="R72" s="13" t="str">
        <f>IF('Control Sample Data'!F71="","",IF(SUM('Control Sample Data'!F$3:F$98)&gt;10,IF(AND(ISNUMBER('Control Sample Data'!F71),'Control Sample Data'!F71&lt;35,'Control Sample Data'!F71&gt;0),'Control Sample Data'!F71,35),""))</f>
        <v/>
      </c>
      <c r="S72" s="13" t="str">
        <f>IF('Control Sample Data'!G71="","",IF(SUM('Control Sample Data'!G$3:G$98)&gt;10,IF(AND(ISNUMBER('Control Sample Data'!G71),'Control Sample Data'!G71&lt;35,'Control Sample Data'!G71&gt;0),'Control Sample Data'!G71,35),""))</f>
        <v/>
      </c>
      <c r="T72" s="13" t="str">
        <f>IF('Control Sample Data'!H71="","",IF(SUM('Control Sample Data'!H$3:H$98)&gt;10,IF(AND(ISNUMBER('Control Sample Data'!H71),'Control Sample Data'!H71&lt;35,'Control Sample Data'!H71&gt;0),'Control Sample Data'!H71,35),""))</f>
        <v/>
      </c>
      <c r="U72" s="13" t="str">
        <f>IF('Control Sample Data'!I71="","",IF(SUM('Control Sample Data'!I$3:I$98)&gt;10,IF(AND(ISNUMBER('Control Sample Data'!I71),'Control Sample Data'!I71&lt;35,'Control Sample Data'!I71&gt;0),'Control Sample Data'!I71,35),""))</f>
        <v/>
      </c>
      <c r="V72" s="13" t="str">
        <f>IF('Control Sample Data'!J71="","",IF(SUM('Control Sample Data'!J$3:J$98)&gt;10,IF(AND(ISNUMBER('Control Sample Data'!J71),'Control Sample Data'!J71&lt;35,'Control Sample Data'!J71&gt;0),'Control Sample Data'!J71,35),""))</f>
        <v/>
      </c>
      <c r="W72" s="13" t="str">
        <f>IF('Control Sample Data'!K71="","",IF(SUM('Control Sample Data'!K$3:K$98)&gt;10,IF(AND(ISNUMBER('Control Sample Data'!K71),'Control Sample Data'!K71&lt;35,'Control Sample Data'!K71&gt;0),'Control Sample Data'!K71,35),""))</f>
        <v/>
      </c>
      <c r="X72" s="13" t="str">
        <f>IF('Control Sample Data'!L71="","",IF(SUM('Control Sample Data'!L$3:L$98)&gt;10,IF(AND(ISNUMBER('Control Sample Data'!L71),'Control Sample Data'!L71&lt;35,'Control Sample Data'!L71&gt;0),'Control Sample Data'!L71,35),""))</f>
        <v/>
      </c>
      <c r="AS72" s="12" t="str">
        <f t="shared" si="91"/>
        <v>hsa-miR-346</v>
      </c>
      <c r="AT72" s="43" t="s">
        <v>279</v>
      </c>
      <c r="AU72" s="13" t="str">
        <f t="shared" si="71"/>
        <v/>
      </c>
      <c r="AV72" s="13" t="str">
        <f t="shared" si="72"/>
        <v/>
      </c>
      <c r="AW72" s="13" t="str">
        <f t="shared" si="73"/>
        <v/>
      </c>
      <c r="AX72" s="13" t="str">
        <f t="shared" si="74"/>
        <v/>
      </c>
      <c r="AY72" s="13" t="str">
        <f t="shared" si="75"/>
        <v/>
      </c>
      <c r="AZ72" s="13" t="str">
        <f t="shared" si="76"/>
        <v/>
      </c>
      <c r="BA72" s="13" t="str">
        <f t="shared" si="77"/>
        <v/>
      </c>
      <c r="BB72" s="13" t="str">
        <f t="shared" si="78"/>
        <v/>
      </c>
      <c r="BC72" s="13" t="str">
        <f t="shared" si="79"/>
        <v/>
      </c>
      <c r="BD72" s="13" t="str">
        <f t="shared" si="80"/>
        <v/>
      </c>
      <c r="BE72" s="13" t="str">
        <f t="shared" si="81"/>
        <v/>
      </c>
      <c r="BF72" s="13" t="str">
        <f t="shared" si="82"/>
        <v/>
      </c>
      <c r="BG72" s="13" t="str">
        <f t="shared" si="83"/>
        <v/>
      </c>
      <c r="BH72" s="13" t="str">
        <f t="shared" si="84"/>
        <v/>
      </c>
      <c r="BI72" s="13" t="str">
        <f t="shared" si="85"/>
        <v/>
      </c>
      <c r="BJ72" s="13" t="str">
        <f t="shared" si="86"/>
        <v/>
      </c>
      <c r="BK72" s="13" t="str">
        <f t="shared" si="87"/>
        <v/>
      </c>
      <c r="BL72" s="13" t="str">
        <f t="shared" si="88"/>
        <v/>
      </c>
      <c r="BM72" s="13" t="str">
        <f t="shared" si="89"/>
        <v/>
      </c>
      <c r="BN72" s="13" t="str">
        <f t="shared" si="90"/>
        <v/>
      </c>
      <c r="BO72" s="45" t="str">
        <f t="shared" si="69"/>
        <v>N/A</v>
      </c>
      <c r="BP72" s="45" t="str">
        <f t="shared" si="70"/>
        <v>N/A</v>
      </c>
      <c r="BQ72" s="42" t="str">
        <f t="shared" si="92"/>
        <v>hsa-miR-346</v>
      </c>
      <c r="BR72" s="43" t="s">
        <v>513</v>
      </c>
      <c r="BS72" s="46" t="str">
        <f t="shared" si="93"/>
        <v/>
      </c>
      <c r="BT72" s="46" t="str">
        <f t="shared" si="94"/>
        <v/>
      </c>
      <c r="BU72" s="46" t="str">
        <f t="shared" si="95"/>
        <v/>
      </c>
      <c r="BV72" s="46" t="str">
        <f t="shared" si="96"/>
        <v/>
      </c>
      <c r="BW72" s="46" t="str">
        <f t="shared" si="97"/>
        <v/>
      </c>
      <c r="BX72" s="46" t="str">
        <f t="shared" si="98"/>
        <v/>
      </c>
      <c r="BY72" s="46" t="str">
        <f t="shared" si="99"/>
        <v/>
      </c>
      <c r="BZ72" s="46" t="str">
        <f t="shared" si="100"/>
        <v/>
      </c>
      <c r="CA72" s="46" t="str">
        <f t="shared" si="101"/>
        <v/>
      </c>
      <c r="CB72" s="46" t="str">
        <f t="shared" si="102"/>
        <v/>
      </c>
      <c r="CC72" s="46" t="str">
        <f t="shared" si="103"/>
        <v/>
      </c>
      <c r="CD72" s="46" t="str">
        <f t="shared" si="104"/>
        <v/>
      </c>
      <c r="CE72" s="46" t="str">
        <f t="shared" si="105"/>
        <v/>
      </c>
      <c r="CF72" s="46" t="str">
        <f t="shared" si="106"/>
        <v/>
      </c>
      <c r="CG72" s="46" t="str">
        <f t="shared" si="107"/>
        <v/>
      </c>
      <c r="CH72" s="46" t="str">
        <f t="shared" si="108"/>
        <v/>
      </c>
      <c r="CI72" s="46" t="str">
        <f t="shared" si="109"/>
        <v/>
      </c>
      <c r="CJ72" s="46" t="str">
        <f t="shared" si="110"/>
        <v/>
      </c>
      <c r="CK72" s="46" t="str">
        <f t="shared" si="111"/>
        <v/>
      </c>
      <c r="CL72" s="46" t="str">
        <f t="shared" si="112"/>
        <v/>
      </c>
    </row>
    <row r="73" spans="1:90">
      <c r="A73" s="12" t="str">
        <f>'Gene Table'!D72</f>
        <v>hsa-miR-663a</v>
      </c>
      <c r="B73" s="12" t="s">
        <v>283</v>
      </c>
      <c r="C73" s="13" t="str">
        <f>IF('Test Sample Data'!C72="","",IF(SUM('Test Sample Data'!C$3:C$98)&gt;10,IF(AND(ISNUMBER('Test Sample Data'!C72),'Test Sample Data'!C72&lt;35,'Test Sample Data'!C72&gt;0),'Test Sample Data'!C72,35),""))</f>
        <v/>
      </c>
      <c r="D73" s="13" t="str">
        <f>IF('Test Sample Data'!D72="","",IF(SUM('Test Sample Data'!D$3:D$98)&gt;10,IF(AND(ISNUMBER('Test Sample Data'!D72),'Test Sample Data'!D72&lt;35,'Test Sample Data'!D72&gt;0),'Test Sample Data'!D72,35),""))</f>
        <v/>
      </c>
      <c r="E73" s="13" t="str">
        <f>IF('Test Sample Data'!E72="","",IF(SUM('Test Sample Data'!E$3:E$98)&gt;10,IF(AND(ISNUMBER('Test Sample Data'!E72),'Test Sample Data'!E72&lt;35,'Test Sample Data'!E72&gt;0),'Test Sample Data'!E72,35),""))</f>
        <v/>
      </c>
      <c r="F73" s="13" t="str">
        <f>IF('Test Sample Data'!F72="","",IF(SUM('Test Sample Data'!F$3:F$98)&gt;10,IF(AND(ISNUMBER('Test Sample Data'!F72),'Test Sample Data'!F72&lt;35,'Test Sample Data'!F72&gt;0),'Test Sample Data'!F72,35),""))</f>
        <v/>
      </c>
      <c r="G73" s="13" t="str">
        <f>IF('Test Sample Data'!G72="","",IF(SUM('Test Sample Data'!G$3:G$98)&gt;10,IF(AND(ISNUMBER('Test Sample Data'!G72),'Test Sample Data'!G72&lt;35,'Test Sample Data'!G72&gt;0),'Test Sample Data'!G72,35),""))</f>
        <v/>
      </c>
      <c r="H73" s="13" t="str">
        <f>IF('Test Sample Data'!H72="","",IF(SUM('Test Sample Data'!H$3:H$98)&gt;10,IF(AND(ISNUMBER('Test Sample Data'!H72),'Test Sample Data'!H72&lt;35,'Test Sample Data'!H72&gt;0),'Test Sample Data'!H72,35),""))</f>
        <v/>
      </c>
      <c r="I73" s="13" t="str">
        <f>IF('Test Sample Data'!I72="","",IF(SUM('Test Sample Data'!I$3:I$98)&gt;10,IF(AND(ISNUMBER('Test Sample Data'!I72),'Test Sample Data'!I72&lt;35,'Test Sample Data'!I72&gt;0),'Test Sample Data'!I72,35),""))</f>
        <v/>
      </c>
      <c r="J73" s="13" t="str">
        <f>IF('Test Sample Data'!J72="","",IF(SUM('Test Sample Data'!J$3:J$98)&gt;10,IF(AND(ISNUMBER('Test Sample Data'!J72),'Test Sample Data'!J72&lt;35,'Test Sample Data'!J72&gt;0),'Test Sample Data'!J72,35),""))</f>
        <v/>
      </c>
      <c r="K73" s="13" t="str">
        <f>IF('Test Sample Data'!K72="","",IF(SUM('Test Sample Data'!K$3:K$98)&gt;10,IF(AND(ISNUMBER('Test Sample Data'!K72),'Test Sample Data'!K72&lt;35,'Test Sample Data'!K72&gt;0),'Test Sample Data'!K72,35),""))</f>
        <v/>
      </c>
      <c r="L73" s="13" t="str">
        <f>IF('Test Sample Data'!L72="","",IF(SUM('Test Sample Data'!L$3:L$98)&gt;10,IF(AND(ISNUMBER('Test Sample Data'!L72),'Test Sample Data'!L72&lt;35,'Test Sample Data'!L72&gt;0),'Test Sample Data'!L72,35),""))</f>
        <v/>
      </c>
      <c r="M73" s="13" t="str">
        <f>'Gene Table'!D72</f>
        <v>hsa-miR-663a</v>
      </c>
      <c r="N73" s="13" t="s">
        <v>283</v>
      </c>
      <c r="O73" s="13" t="str">
        <f>IF('Control Sample Data'!C72="","",IF(SUM('Control Sample Data'!C$3:C$98)&gt;10,IF(AND(ISNUMBER('Control Sample Data'!C72),'Control Sample Data'!C72&lt;35,'Control Sample Data'!C72&gt;0),'Control Sample Data'!C72,35),""))</f>
        <v/>
      </c>
      <c r="P73" s="13" t="str">
        <f>IF('Control Sample Data'!D72="","",IF(SUM('Control Sample Data'!D$3:D$98)&gt;10,IF(AND(ISNUMBER('Control Sample Data'!D72),'Control Sample Data'!D72&lt;35,'Control Sample Data'!D72&gt;0),'Control Sample Data'!D72,35),""))</f>
        <v/>
      </c>
      <c r="Q73" s="13" t="str">
        <f>IF('Control Sample Data'!E72="","",IF(SUM('Control Sample Data'!E$3:E$98)&gt;10,IF(AND(ISNUMBER('Control Sample Data'!E72),'Control Sample Data'!E72&lt;35,'Control Sample Data'!E72&gt;0),'Control Sample Data'!E72,35),""))</f>
        <v/>
      </c>
      <c r="R73" s="13" t="str">
        <f>IF('Control Sample Data'!F72="","",IF(SUM('Control Sample Data'!F$3:F$98)&gt;10,IF(AND(ISNUMBER('Control Sample Data'!F72),'Control Sample Data'!F72&lt;35,'Control Sample Data'!F72&gt;0),'Control Sample Data'!F72,35),""))</f>
        <v/>
      </c>
      <c r="S73" s="13" t="str">
        <f>IF('Control Sample Data'!G72="","",IF(SUM('Control Sample Data'!G$3:G$98)&gt;10,IF(AND(ISNUMBER('Control Sample Data'!G72),'Control Sample Data'!G72&lt;35,'Control Sample Data'!G72&gt;0),'Control Sample Data'!G72,35),""))</f>
        <v/>
      </c>
      <c r="T73" s="13" t="str">
        <f>IF('Control Sample Data'!H72="","",IF(SUM('Control Sample Data'!H$3:H$98)&gt;10,IF(AND(ISNUMBER('Control Sample Data'!H72),'Control Sample Data'!H72&lt;35,'Control Sample Data'!H72&gt;0),'Control Sample Data'!H72,35),""))</f>
        <v/>
      </c>
      <c r="U73" s="13" t="str">
        <f>IF('Control Sample Data'!I72="","",IF(SUM('Control Sample Data'!I$3:I$98)&gt;10,IF(AND(ISNUMBER('Control Sample Data'!I72),'Control Sample Data'!I72&lt;35,'Control Sample Data'!I72&gt;0),'Control Sample Data'!I72,35),""))</f>
        <v/>
      </c>
      <c r="V73" s="13" t="str">
        <f>IF('Control Sample Data'!J72="","",IF(SUM('Control Sample Data'!J$3:J$98)&gt;10,IF(AND(ISNUMBER('Control Sample Data'!J72),'Control Sample Data'!J72&lt;35,'Control Sample Data'!J72&gt;0),'Control Sample Data'!J72,35),""))</f>
        <v/>
      </c>
      <c r="W73" s="13" t="str">
        <f>IF('Control Sample Data'!K72="","",IF(SUM('Control Sample Data'!K$3:K$98)&gt;10,IF(AND(ISNUMBER('Control Sample Data'!K72),'Control Sample Data'!K72&lt;35,'Control Sample Data'!K72&gt;0),'Control Sample Data'!K72,35),""))</f>
        <v/>
      </c>
      <c r="X73" s="13" t="str">
        <f>IF('Control Sample Data'!L72="","",IF(SUM('Control Sample Data'!L$3:L$98)&gt;10,IF(AND(ISNUMBER('Control Sample Data'!L72),'Control Sample Data'!L72&lt;35,'Control Sample Data'!L72&gt;0),'Control Sample Data'!L72,35),""))</f>
        <v/>
      </c>
      <c r="AS73" s="12" t="str">
        <f t="shared" si="91"/>
        <v>hsa-miR-663a</v>
      </c>
      <c r="AT73" s="43" t="s">
        <v>283</v>
      </c>
      <c r="AU73" s="13" t="str">
        <f t="shared" si="71"/>
        <v/>
      </c>
      <c r="AV73" s="13" t="str">
        <f t="shared" si="72"/>
        <v/>
      </c>
      <c r="AW73" s="13" t="str">
        <f t="shared" si="73"/>
        <v/>
      </c>
      <c r="AX73" s="13" t="str">
        <f t="shared" si="74"/>
        <v/>
      </c>
      <c r="AY73" s="13" t="str">
        <f t="shared" si="75"/>
        <v/>
      </c>
      <c r="AZ73" s="13" t="str">
        <f t="shared" si="76"/>
        <v/>
      </c>
      <c r="BA73" s="13" t="str">
        <f t="shared" si="77"/>
        <v/>
      </c>
      <c r="BB73" s="13" t="str">
        <f t="shared" si="78"/>
        <v/>
      </c>
      <c r="BC73" s="13" t="str">
        <f t="shared" si="79"/>
        <v/>
      </c>
      <c r="BD73" s="13" t="str">
        <f t="shared" si="80"/>
        <v/>
      </c>
      <c r="BE73" s="13" t="str">
        <f t="shared" si="81"/>
        <v/>
      </c>
      <c r="BF73" s="13" t="str">
        <f t="shared" si="82"/>
        <v/>
      </c>
      <c r="BG73" s="13" t="str">
        <f t="shared" si="83"/>
        <v/>
      </c>
      <c r="BH73" s="13" t="str">
        <f t="shared" si="84"/>
        <v/>
      </c>
      <c r="BI73" s="13" t="str">
        <f t="shared" si="85"/>
        <v/>
      </c>
      <c r="BJ73" s="13" t="str">
        <f t="shared" si="86"/>
        <v/>
      </c>
      <c r="BK73" s="13" t="str">
        <f t="shared" si="87"/>
        <v/>
      </c>
      <c r="BL73" s="13" t="str">
        <f t="shared" si="88"/>
        <v/>
      </c>
      <c r="BM73" s="13" t="str">
        <f t="shared" si="89"/>
        <v/>
      </c>
      <c r="BN73" s="13" t="str">
        <f t="shared" si="90"/>
        <v/>
      </c>
      <c r="BO73" s="45" t="str">
        <f t="shared" si="69"/>
        <v>N/A</v>
      </c>
      <c r="BP73" s="45" t="str">
        <f t="shared" si="70"/>
        <v>N/A</v>
      </c>
      <c r="BQ73" s="42" t="str">
        <f t="shared" si="92"/>
        <v>hsa-miR-663a</v>
      </c>
      <c r="BR73" s="43" t="s">
        <v>514</v>
      </c>
      <c r="BS73" s="46" t="str">
        <f t="shared" si="93"/>
        <v/>
      </c>
      <c r="BT73" s="46" t="str">
        <f t="shared" si="94"/>
        <v/>
      </c>
      <c r="BU73" s="46" t="str">
        <f t="shared" si="95"/>
        <v/>
      </c>
      <c r="BV73" s="46" t="str">
        <f t="shared" si="96"/>
        <v/>
      </c>
      <c r="BW73" s="46" t="str">
        <f t="shared" si="97"/>
        <v/>
      </c>
      <c r="BX73" s="46" t="str">
        <f t="shared" si="98"/>
        <v/>
      </c>
      <c r="BY73" s="46" t="str">
        <f t="shared" si="99"/>
        <v/>
      </c>
      <c r="BZ73" s="46" t="str">
        <f t="shared" si="100"/>
        <v/>
      </c>
      <c r="CA73" s="46" t="str">
        <f t="shared" si="101"/>
        <v/>
      </c>
      <c r="CB73" s="46" t="str">
        <f t="shared" si="102"/>
        <v/>
      </c>
      <c r="CC73" s="46" t="str">
        <f t="shared" si="103"/>
        <v/>
      </c>
      <c r="CD73" s="46" t="str">
        <f t="shared" si="104"/>
        <v/>
      </c>
      <c r="CE73" s="46" t="str">
        <f t="shared" si="105"/>
        <v/>
      </c>
      <c r="CF73" s="46" t="str">
        <f t="shared" si="106"/>
        <v/>
      </c>
      <c r="CG73" s="46" t="str">
        <f t="shared" si="107"/>
        <v/>
      </c>
      <c r="CH73" s="46" t="str">
        <f t="shared" si="108"/>
        <v/>
      </c>
      <c r="CI73" s="46" t="str">
        <f t="shared" si="109"/>
        <v/>
      </c>
      <c r="CJ73" s="46" t="str">
        <f t="shared" si="110"/>
        <v/>
      </c>
      <c r="CK73" s="46" t="str">
        <f t="shared" si="111"/>
        <v/>
      </c>
      <c r="CL73" s="46" t="str">
        <f t="shared" si="112"/>
        <v/>
      </c>
    </row>
    <row r="74" spans="1:90">
      <c r="A74" s="12" t="str">
        <f>'Gene Table'!D73</f>
        <v>hsa-miR-654-5p</v>
      </c>
      <c r="B74" s="12" t="s">
        <v>287</v>
      </c>
      <c r="C74" s="13" t="str">
        <f>IF('Test Sample Data'!C73="","",IF(SUM('Test Sample Data'!C$3:C$98)&gt;10,IF(AND(ISNUMBER('Test Sample Data'!C73),'Test Sample Data'!C73&lt;35,'Test Sample Data'!C73&gt;0),'Test Sample Data'!C73,35),""))</f>
        <v/>
      </c>
      <c r="D74" s="13" t="str">
        <f>IF('Test Sample Data'!D73="","",IF(SUM('Test Sample Data'!D$3:D$98)&gt;10,IF(AND(ISNUMBER('Test Sample Data'!D73),'Test Sample Data'!D73&lt;35,'Test Sample Data'!D73&gt;0),'Test Sample Data'!D73,35),""))</f>
        <v/>
      </c>
      <c r="E74" s="13" t="str">
        <f>IF('Test Sample Data'!E73="","",IF(SUM('Test Sample Data'!E$3:E$98)&gt;10,IF(AND(ISNUMBER('Test Sample Data'!E73),'Test Sample Data'!E73&lt;35,'Test Sample Data'!E73&gt;0),'Test Sample Data'!E73,35),""))</f>
        <v/>
      </c>
      <c r="F74" s="13" t="str">
        <f>IF('Test Sample Data'!F73="","",IF(SUM('Test Sample Data'!F$3:F$98)&gt;10,IF(AND(ISNUMBER('Test Sample Data'!F73),'Test Sample Data'!F73&lt;35,'Test Sample Data'!F73&gt;0),'Test Sample Data'!F73,35),""))</f>
        <v/>
      </c>
      <c r="G74" s="13" t="str">
        <f>IF('Test Sample Data'!G73="","",IF(SUM('Test Sample Data'!G$3:G$98)&gt;10,IF(AND(ISNUMBER('Test Sample Data'!G73),'Test Sample Data'!G73&lt;35,'Test Sample Data'!G73&gt;0),'Test Sample Data'!G73,35),""))</f>
        <v/>
      </c>
      <c r="H74" s="13" t="str">
        <f>IF('Test Sample Data'!H73="","",IF(SUM('Test Sample Data'!H$3:H$98)&gt;10,IF(AND(ISNUMBER('Test Sample Data'!H73),'Test Sample Data'!H73&lt;35,'Test Sample Data'!H73&gt;0),'Test Sample Data'!H73,35),""))</f>
        <v/>
      </c>
      <c r="I74" s="13" t="str">
        <f>IF('Test Sample Data'!I73="","",IF(SUM('Test Sample Data'!I$3:I$98)&gt;10,IF(AND(ISNUMBER('Test Sample Data'!I73),'Test Sample Data'!I73&lt;35,'Test Sample Data'!I73&gt;0),'Test Sample Data'!I73,35),""))</f>
        <v/>
      </c>
      <c r="J74" s="13" t="str">
        <f>IF('Test Sample Data'!J73="","",IF(SUM('Test Sample Data'!J$3:J$98)&gt;10,IF(AND(ISNUMBER('Test Sample Data'!J73),'Test Sample Data'!J73&lt;35,'Test Sample Data'!J73&gt;0),'Test Sample Data'!J73,35),""))</f>
        <v/>
      </c>
      <c r="K74" s="13" t="str">
        <f>IF('Test Sample Data'!K73="","",IF(SUM('Test Sample Data'!K$3:K$98)&gt;10,IF(AND(ISNUMBER('Test Sample Data'!K73),'Test Sample Data'!K73&lt;35,'Test Sample Data'!K73&gt;0),'Test Sample Data'!K73,35),""))</f>
        <v/>
      </c>
      <c r="L74" s="13" t="str">
        <f>IF('Test Sample Data'!L73="","",IF(SUM('Test Sample Data'!L$3:L$98)&gt;10,IF(AND(ISNUMBER('Test Sample Data'!L73),'Test Sample Data'!L73&lt;35,'Test Sample Data'!L73&gt;0),'Test Sample Data'!L73,35),""))</f>
        <v/>
      </c>
      <c r="M74" s="13" t="str">
        <f>'Gene Table'!D73</f>
        <v>hsa-miR-654-5p</v>
      </c>
      <c r="N74" s="13" t="s">
        <v>287</v>
      </c>
      <c r="O74" s="13" t="str">
        <f>IF('Control Sample Data'!C73="","",IF(SUM('Control Sample Data'!C$3:C$98)&gt;10,IF(AND(ISNUMBER('Control Sample Data'!C73),'Control Sample Data'!C73&lt;35,'Control Sample Data'!C73&gt;0),'Control Sample Data'!C73,35),""))</f>
        <v/>
      </c>
      <c r="P74" s="13" t="str">
        <f>IF('Control Sample Data'!D73="","",IF(SUM('Control Sample Data'!D$3:D$98)&gt;10,IF(AND(ISNUMBER('Control Sample Data'!D73),'Control Sample Data'!D73&lt;35,'Control Sample Data'!D73&gt;0),'Control Sample Data'!D73,35),""))</f>
        <v/>
      </c>
      <c r="Q74" s="13" t="str">
        <f>IF('Control Sample Data'!E73="","",IF(SUM('Control Sample Data'!E$3:E$98)&gt;10,IF(AND(ISNUMBER('Control Sample Data'!E73),'Control Sample Data'!E73&lt;35,'Control Sample Data'!E73&gt;0),'Control Sample Data'!E73,35),""))</f>
        <v/>
      </c>
      <c r="R74" s="13" t="str">
        <f>IF('Control Sample Data'!F73="","",IF(SUM('Control Sample Data'!F$3:F$98)&gt;10,IF(AND(ISNUMBER('Control Sample Data'!F73),'Control Sample Data'!F73&lt;35,'Control Sample Data'!F73&gt;0),'Control Sample Data'!F73,35),""))</f>
        <v/>
      </c>
      <c r="S74" s="13" t="str">
        <f>IF('Control Sample Data'!G73="","",IF(SUM('Control Sample Data'!G$3:G$98)&gt;10,IF(AND(ISNUMBER('Control Sample Data'!G73),'Control Sample Data'!G73&lt;35,'Control Sample Data'!G73&gt;0),'Control Sample Data'!G73,35),""))</f>
        <v/>
      </c>
      <c r="T74" s="13" t="str">
        <f>IF('Control Sample Data'!H73="","",IF(SUM('Control Sample Data'!H$3:H$98)&gt;10,IF(AND(ISNUMBER('Control Sample Data'!H73),'Control Sample Data'!H73&lt;35,'Control Sample Data'!H73&gt;0),'Control Sample Data'!H73,35),""))</f>
        <v/>
      </c>
      <c r="U74" s="13" t="str">
        <f>IF('Control Sample Data'!I73="","",IF(SUM('Control Sample Data'!I$3:I$98)&gt;10,IF(AND(ISNUMBER('Control Sample Data'!I73),'Control Sample Data'!I73&lt;35,'Control Sample Data'!I73&gt;0),'Control Sample Data'!I73,35),""))</f>
        <v/>
      </c>
      <c r="V74" s="13" t="str">
        <f>IF('Control Sample Data'!J73="","",IF(SUM('Control Sample Data'!J$3:J$98)&gt;10,IF(AND(ISNUMBER('Control Sample Data'!J73),'Control Sample Data'!J73&lt;35,'Control Sample Data'!J73&gt;0),'Control Sample Data'!J73,35),""))</f>
        <v/>
      </c>
      <c r="W74" s="13" t="str">
        <f>IF('Control Sample Data'!K73="","",IF(SUM('Control Sample Data'!K$3:K$98)&gt;10,IF(AND(ISNUMBER('Control Sample Data'!K73),'Control Sample Data'!K73&lt;35,'Control Sample Data'!K73&gt;0),'Control Sample Data'!K73,35),""))</f>
        <v/>
      </c>
      <c r="X74" s="13" t="str">
        <f>IF('Control Sample Data'!L73="","",IF(SUM('Control Sample Data'!L$3:L$98)&gt;10,IF(AND(ISNUMBER('Control Sample Data'!L73),'Control Sample Data'!L73&lt;35,'Control Sample Data'!L73&gt;0),'Control Sample Data'!L73,35),""))</f>
        <v/>
      </c>
      <c r="AS74" s="12" t="str">
        <f t="shared" si="91"/>
        <v>hsa-miR-654-5p</v>
      </c>
      <c r="AT74" s="43" t="s">
        <v>287</v>
      </c>
      <c r="AU74" s="13" t="str">
        <f t="shared" si="71"/>
        <v/>
      </c>
      <c r="AV74" s="13" t="str">
        <f t="shared" si="72"/>
        <v/>
      </c>
      <c r="AW74" s="13" t="str">
        <f t="shared" si="73"/>
        <v/>
      </c>
      <c r="AX74" s="13" t="str">
        <f t="shared" si="74"/>
        <v/>
      </c>
      <c r="AY74" s="13" t="str">
        <f t="shared" si="75"/>
        <v/>
      </c>
      <c r="AZ74" s="13" t="str">
        <f t="shared" si="76"/>
        <v/>
      </c>
      <c r="BA74" s="13" t="str">
        <f t="shared" si="77"/>
        <v/>
      </c>
      <c r="BB74" s="13" t="str">
        <f t="shared" si="78"/>
        <v/>
      </c>
      <c r="BC74" s="13" t="str">
        <f t="shared" si="79"/>
        <v/>
      </c>
      <c r="BD74" s="13" t="str">
        <f t="shared" si="80"/>
        <v/>
      </c>
      <c r="BE74" s="13" t="str">
        <f t="shared" si="81"/>
        <v/>
      </c>
      <c r="BF74" s="13" t="str">
        <f t="shared" si="82"/>
        <v/>
      </c>
      <c r="BG74" s="13" t="str">
        <f t="shared" si="83"/>
        <v/>
      </c>
      <c r="BH74" s="13" t="str">
        <f t="shared" si="84"/>
        <v/>
      </c>
      <c r="BI74" s="13" t="str">
        <f t="shared" si="85"/>
        <v/>
      </c>
      <c r="BJ74" s="13" t="str">
        <f t="shared" si="86"/>
        <v/>
      </c>
      <c r="BK74" s="13" t="str">
        <f t="shared" si="87"/>
        <v/>
      </c>
      <c r="BL74" s="13" t="str">
        <f t="shared" si="88"/>
        <v/>
      </c>
      <c r="BM74" s="13" t="str">
        <f t="shared" si="89"/>
        <v/>
      </c>
      <c r="BN74" s="13" t="str">
        <f t="shared" si="90"/>
        <v/>
      </c>
      <c r="BO74" s="45" t="str">
        <f t="shared" si="69"/>
        <v>N/A</v>
      </c>
      <c r="BP74" s="45" t="str">
        <f t="shared" si="70"/>
        <v>N/A</v>
      </c>
      <c r="BQ74" s="42" t="str">
        <f t="shared" si="92"/>
        <v>hsa-miR-654-5p</v>
      </c>
      <c r="BR74" s="43" t="s">
        <v>515</v>
      </c>
      <c r="BS74" s="46" t="str">
        <f t="shared" si="93"/>
        <v/>
      </c>
      <c r="BT74" s="46" t="str">
        <f t="shared" si="94"/>
        <v/>
      </c>
      <c r="BU74" s="46" t="str">
        <f t="shared" si="95"/>
        <v/>
      </c>
      <c r="BV74" s="46" t="str">
        <f t="shared" si="96"/>
        <v/>
      </c>
      <c r="BW74" s="46" t="str">
        <f t="shared" si="97"/>
        <v/>
      </c>
      <c r="BX74" s="46" t="str">
        <f t="shared" si="98"/>
        <v/>
      </c>
      <c r="BY74" s="46" t="str">
        <f t="shared" si="99"/>
        <v/>
      </c>
      <c r="BZ74" s="46" t="str">
        <f t="shared" si="100"/>
        <v/>
      </c>
      <c r="CA74" s="46" t="str">
        <f t="shared" si="101"/>
        <v/>
      </c>
      <c r="CB74" s="46" t="str">
        <f t="shared" si="102"/>
        <v/>
      </c>
      <c r="CC74" s="46" t="str">
        <f t="shared" si="103"/>
        <v/>
      </c>
      <c r="CD74" s="46" t="str">
        <f t="shared" si="104"/>
        <v/>
      </c>
      <c r="CE74" s="46" t="str">
        <f t="shared" si="105"/>
        <v/>
      </c>
      <c r="CF74" s="46" t="str">
        <f t="shared" si="106"/>
        <v/>
      </c>
      <c r="CG74" s="46" t="str">
        <f t="shared" si="107"/>
        <v/>
      </c>
      <c r="CH74" s="46" t="str">
        <f t="shared" si="108"/>
        <v/>
      </c>
      <c r="CI74" s="46" t="str">
        <f t="shared" si="109"/>
        <v/>
      </c>
      <c r="CJ74" s="46" t="str">
        <f t="shared" si="110"/>
        <v/>
      </c>
      <c r="CK74" s="46" t="str">
        <f t="shared" si="111"/>
        <v/>
      </c>
      <c r="CL74" s="46" t="str">
        <f t="shared" si="112"/>
        <v/>
      </c>
    </row>
    <row r="75" spans="1:90">
      <c r="A75" s="12" t="str">
        <f>'Gene Table'!D74</f>
        <v>hsa-miR-611</v>
      </c>
      <c r="B75" s="12" t="s">
        <v>291</v>
      </c>
      <c r="C75" s="13" t="str">
        <f>IF('Test Sample Data'!C74="","",IF(SUM('Test Sample Data'!C$3:C$98)&gt;10,IF(AND(ISNUMBER('Test Sample Data'!C74),'Test Sample Data'!C74&lt;35,'Test Sample Data'!C74&gt;0),'Test Sample Data'!C74,35),""))</f>
        <v/>
      </c>
      <c r="D75" s="13" t="str">
        <f>IF('Test Sample Data'!D74="","",IF(SUM('Test Sample Data'!D$3:D$98)&gt;10,IF(AND(ISNUMBER('Test Sample Data'!D74),'Test Sample Data'!D74&lt;35,'Test Sample Data'!D74&gt;0),'Test Sample Data'!D74,35),""))</f>
        <v/>
      </c>
      <c r="E75" s="13" t="str">
        <f>IF('Test Sample Data'!E74="","",IF(SUM('Test Sample Data'!E$3:E$98)&gt;10,IF(AND(ISNUMBER('Test Sample Data'!E74),'Test Sample Data'!E74&lt;35,'Test Sample Data'!E74&gt;0),'Test Sample Data'!E74,35),""))</f>
        <v/>
      </c>
      <c r="F75" s="13" t="str">
        <f>IF('Test Sample Data'!F74="","",IF(SUM('Test Sample Data'!F$3:F$98)&gt;10,IF(AND(ISNUMBER('Test Sample Data'!F74),'Test Sample Data'!F74&lt;35,'Test Sample Data'!F74&gt;0),'Test Sample Data'!F74,35),""))</f>
        <v/>
      </c>
      <c r="G75" s="13" t="str">
        <f>IF('Test Sample Data'!G74="","",IF(SUM('Test Sample Data'!G$3:G$98)&gt;10,IF(AND(ISNUMBER('Test Sample Data'!G74),'Test Sample Data'!G74&lt;35,'Test Sample Data'!G74&gt;0),'Test Sample Data'!G74,35),""))</f>
        <v/>
      </c>
      <c r="H75" s="13" t="str">
        <f>IF('Test Sample Data'!H74="","",IF(SUM('Test Sample Data'!H$3:H$98)&gt;10,IF(AND(ISNUMBER('Test Sample Data'!H74),'Test Sample Data'!H74&lt;35,'Test Sample Data'!H74&gt;0),'Test Sample Data'!H74,35),""))</f>
        <v/>
      </c>
      <c r="I75" s="13" t="str">
        <f>IF('Test Sample Data'!I74="","",IF(SUM('Test Sample Data'!I$3:I$98)&gt;10,IF(AND(ISNUMBER('Test Sample Data'!I74),'Test Sample Data'!I74&lt;35,'Test Sample Data'!I74&gt;0),'Test Sample Data'!I74,35),""))</f>
        <v/>
      </c>
      <c r="J75" s="13" t="str">
        <f>IF('Test Sample Data'!J74="","",IF(SUM('Test Sample Data'!J$3:J$98)&gt;10,IF(AND(ISNUMBER('Test Sample Data'!J74),'Test Sample Data'!J74&lt;35,'Test Sample Data'!J74&gt;0),'Test Sample Data'!J74,35),""))</f>
        <v/>
      </c>
      <c r="K75" s="13" t="str">
        <f>IF('Test Sample Data'!K74="","",IF(SUM('Test Sample Data'!K$3:K$98)&gt;10,IF(AND(ISNUMBER('Test Sample Data'!K74),'Test Sample Data'!K74&lt;35,'Test Sample Data'!K74&gt;0),'Test Sample Data'!K74,35),""))</f>
        <v/>
      </c>
      <c r="L75" s="13" t="str">
        <f>IF('Test Sample Data'!L74="","",IF(SUM('Test Sample Data'!L$3:L$98)&gt;10,IF(AND(ISNUMBER('Test Sample Data'!L74),'Test Sample Data'!L74&lt;35,'Test Sample Data'!L74&gt;0),'Test Sample Data'!L74,35),""))</f>
        <v/>
      </c>
      <c r="M75" s="13" t="str">
        <f>'Gene Table'!D74</f>
        <v>hsa-miR-611</v>
      </c>
      <c r="N75" s="13" t="s">
        <v>291</v>
      </c>
      <c r="O75" s="13" t="str">
        <f>IF('Control Sample Data'!C74="","",IF(SUM('Control Sample Data'!C$3:C$98)&gt;10,IF(AND(ISNUMBER('Control Sample Data'!C74),'Control Sample Data'!C74&lt;35,'Control Sample Data'!C74&gt;0),'Control Sample Data'!C74,35),""))</f>
        <v/>
      </c>
      <c r="P75" s="13" t="str">
        <f>IF('Control Sample Data'!D74="","",IF(SUM('Control Sample Data'!D$3:D$98)&gt;10,IF(AND(ISNUMBER('Control Sample Data'!D74),'Control Sample Data'!D74&lt;35,'Control Sample Data'!D74&gt;0),'Control Sample Data'!D74,35),""))</f>
        <v/>
      </c>
      <c r="Q75" s="13" t="str">
        <f>IF('Control Sample Data'!E74="","",IF(SUM('Control Sample Data'!E$3:E$98)&gt;10,IF(AND(ISNUMBER('Control Sample Data'!E74),'Control Sample Data'!E74&lt;35,'Control Sample Data'!E74&gt;0),'Control Sample Data'!E74,35),""))</f>
        <v/>
      </c>
      <c r="R75" s="13" t="str">
        <f>IF('Control Sample Data'!F74="","",IF(SUM('Control Sample Data'!F$3:F$98)&gt;10,IF(AND(ISNUMBER('Control Sample Data'!F74),'Control Sample Data'!F74&lt;35,'Control Sample Data'!F74&gt;0),'Control Sample Data'!F74,35),""))</f>
        <v/>
      </c>
      <c r="S75" s="13" t="str">
        <f>IF('Control Sample Data'!G74="","",IF(SUM('Control Sample Data'!G$3:G$98)&gt;10,IF(AND(ISNUMBER('Control Sample Data'!G74),'Control Sample Data'!G74&lt;35,'Control Sample Data'!G74&gt;0),'Control Sample Data'!G74,35),""))</f>
        <v/>
      </c>
      <c r="T75" s="13" t="str">
        <f>IF('Control Sample Data'!H74="","",IF(SUM('Control Sample Data'!H$3:H$98)&gt;10,IF(AND(ISNUMBER('Control Sample Data'!H74),'Control Sample Data'!H74&lt;35,'Control Sample Data'!H74&gt;0),'Control Sample Data'!H74,35),""))</f>
        <v/>
      </c>
      <c r="U75" s="13" t="str">
        <f>IF('Control Sample Data'!I74="","",IF(SUM('Control Sample Data'!I$3:I$98)&gt;10,IF(AND(ISNUMBER('Control Sample Data'!I74),'Control Sample Data'!I74&lt;35,'Control Sample Data'!I74&gt;0),'Control Sample Data'!I74,35),""))</f>
        <v/>
      </c>
      <c r="V75" s="13" t="str">
        <f>IF('Control Sample Data'!J74="","",IF(SUM('Control Sample Data'!J$3:J$98)&gt;10,IF(AND(ISNUMBER('Control Sample Data'!J74),'Control Sample Data'!J74&lt;35,'Control Sample Data'!J74&gt;0),'Control Sample Data'!J74,35),""))</f>
        <v/>
      </c>
      <c r="W75" s="13" t="str">
        <f>IF('Control Sample Data'!K74="","",IF(SUM('Control Sample Data'!K$3:K$98)&gt;10,IF(AND(ISNUMBER('Control Sample Data'!K74),'Control Sample Data'!K74&lt;35,'Control Sample Data'!K74&gt;0),'Control Sample Data'!K74,35),""))</f>
        <v/>
      </c>
      <c r="X75" s="13" t="str">
        <f>IF('Control Sample Data'!L74="","",IF(SUM('Control Sample Data'!L$3:L$98)&gt;10,IF(AND(ISNUMBER('Control Sample Data'!L74),'Control Sample Data'!L74&lt;35,'Control Sample Data'!L74&gt;0),'Control Sample Data'!L74,35),""))</f>
        <v/>
      </c>
      <c r="AS75" s="12" t="str">
        <f t="shared" si="91"/>
        <v>hsa-miR-611</v>
      </c>
      <c r="AT75" s="43" t="s">
        <v>291</v>
      </c>
      <c r="AU75" s="13" t="str">
        <f t="shared" si="71"/>
        <v/>
      </c>
      <c r="AV75" s="13" t="str">
        <f t="shared" si="72"/>
        <v/>
      </c>
      <c r="AW75" s="13" t="str">
        <f t="shared" si="73"/>
        <v/>
      </c>
      <c r="AX75" s="13" t="str">
        <f t="shared" si="74"/>
        <v/>
      </c>
      <c r="AY75" s="13" t="str">
        <f t="shared" si="75"/>
        <v/>
      </c>
      <c r="AZ75" s="13" t="str">
        <f t="shared" si="76"/>
        <v/>
      </c>
      <c r="BA75" s="13" t="str">
        <f t="shared" si="77"/>
        <v/>
      </c>
      <c r="BB75" s="13" t="str">
        <f t="shared" si="78"/>
        <v/>
      </c>
      <c r="BC75" s="13" t="str">
        <f t="shared" si="79"/>
        <v/>
      </c>
      <c r="BD75" s="13" t="str">
        <f t="shared" si="80"/>
        <v/>
      </c>
      <c r="BE75" s="13" t="str">
        <f t="shared" si="81"/>
        <v/>
      </c>
      <c r="BF75" s="13" t="str">
        <f t="shared" si="82"/>
        <v/>
      </c>
      <c r="BG75" s="13" t="str">
        <f t="shared" si="83"/>
        <v/>
      </c>
      <c r="BH75" s="13" t="str">
        <f t="shared" si="84"/>
        <v/>
      </c>
      <c r="BI75" s="13" t="str">
        <f t="shared" si="85"/>
        <v/>
      </c>
      <c r="BJ75" s="13" t="str">
        <f t="shared" si="86"/>
        <v/>
      </c>
      <c r="BK75" s="13" t="str">
        <f t="shared" si="87"/>
        <v/>
      </c>
      <c r="BL75" s="13" t="str">
        <f t="shared" si="88"/>
        <v/>
      </c>
      <c r="BM75" s="13" t="str">
        <f t="shared" si="89"/>
        <v/>
      </c>
      <c r="BN75" s="13" t="str">
        <f t="shared" si="90"/>
        <v/>
      </c>
      <c r="BO75" s="45" t="str">
        <f t="shared" si="69"/>
        <v>N/A</v>
      </c>
      <c r="BP75" s="45" t="str">
        <f t="shared" si="70"/>
        <v>N/A</v>
      </c>
      <c r="BQ75" s="42" t="str">
        <f t="shared" si="92"/>
        <v>hsa-miR-611</v>
      </c>
      <c r="BR75" s="43" t="s">
        <v>516</v>
      </c>
      <c r="BS75" s="46" t="str">
        <f t="shared" si="93"/>
        <v/>
      </c>
      <c r="BT75" s="46" t="str">
        <f t="shared" si="94"/>
        <v/>
      </c>
      <c r="BU75" s="46" t="str">
        <f t="shared" si="95"/>
        <v/>
      </c>
      <c r="BV75" s="46" t="str">
        <f t="shared" si="96"/>
        <v/>
      </c>
      <c r="BW75" s="46" t="str">
        <f t="shared" si="97"/>
        <v/>
      </c>
      <c r="BX75" s="46" t="str">
        <f t="shared" si="98"/>
        <v/>
      </c>
      <c r="BY75" s="46" t="str">
        <f t="shared" si="99"/>
        <v/>
      </c>
      <c r="BZ75" s="46" t="str">
        <f t="shared" si="100"/>
        <v/>
      </c>
      <c r="CA75" s="46" t="str">
        <f t="shared" si="101"/>
        <v/>
      </c>
      <c r="CB75" s="46" t="str">
        <f t="shared" si="102"/>
        <v/>
      </c>
      <c r="CC75" s="46" t="str">
        <f t="shared" si="103"/>
        <v/>
      </c>
      <c r="CD75" s="46" t="str">
        <f t="shared" si="104"/>
        <v/>
      </c>
      <c r="CE75" s="46" t="str">
        <f t="shared" si="105"/>
        <v/>
      </c>
      <c r="CF75" s="46" t="str">
        <f t="shared" si="106"/>
        <v/>
      </c>
      <c r="CG75" s="46" t="str">
        <f t="shared" si="107"/>
        <v/>
      </c>
      <c r="CH75" s="46" t="str">
        <f t="shared" si="108"/>
        <v/>
      </c>
      <c r="CI75" s="46" t="str">
        <f t="shared" si="109"/>
        <v/>
      </c>
      <c r="CJ75" s="46" t="str">
        <f t="shared" si="110"/>
        <v/>
      </c>
      <c r="CK75" s="46" t="str">
        <f t="shared" si="111"/>
        <v/>
      </c>
      <c r="CL75" s="46" t="str">
        <f t="shared" si="112"/>
        <v/>
      </c>
    </row>
    <row r="76" ht="11.25" customHeight="1" spans="1:90">
      <c r="A76" s="12" t="str">
        <f>'Gene Table'!D75</f>
        <v>hsa-miR-637</v>
      </c>
      <c r="B76" s="12" t="s">
        <v>295</v>
      </c>
      <c r="C76" s="13" t="str">
        <f>IF('Test Sample Data'!C75="","",IF(SUM('Test Sample Data'!C$3:C$98)&gt;10,IF(AND(ISNUMBER('Test Sample Data'!C75),'Test Sample Data'!C75&lt;35,'Test Sample Data'!C75&gt;0),'Test Sample Data'!C75,35),""))</f>
        <v/>
      </c>
      <c r="D76" s="13" t="str">
        <f>IF('Test Sample Data'!D75="","",IF(SUM('Test Sample Data'!D$3:D$98)&gt;10,IF(AND(ISNUMBER('Test Sample Data'!D75),'Test Sample Data'!D75&lt;35,'Test Sample Data'!D75&gt;0),'Test Sample Data'!D75,35),""))</f>
        <v/>
      </c>
      <c r="E76" s="13" t="str">
        <f>IF('Test Sample Data'!E75="","",IF(SUM('Test Sample Data'!E$3:E$98)&gt;10,IF(AND(ISNUMBER('Test Sample Data'!E75),'Test Sample Data'!E75&lt;35,'Test Sample Data'!E75&gt;0),'Test Sample Data'!E75,35),""))</f>
        <v/>
      </c>
      <c r="F76" s="13" t="str">
        <f>IF('Test Sample Data'!F75="","",IF(SUM('Test Sample Data'!F$3:F$98)&gt;10,IF(AND(ISNUMBER('Test Sample Data'!F75),'Test Sample Data'!F75&lt;35,'Test Sample Data'!F75&gt;0),'Test Sample Data'!F75,35),""))</f>
        <v/>
      </c>
      <c r="G76" s="13" t="str">
        <f>IF('Test Sample Data'!G75="","",IF(SUM('Test Sample Data'!G$3:G$98)&gt;10,IF(AND(ISNUMBER('Test Sample Data'!G75),'Test Sample Data'!G75&lt;35,'Test Sample Data'!G75&gt;0),'Test Sample Data'!G75,35),""))</f>
        <v/>
      </c>
      <c r="H76" s="13" t="str">
        <f>IF('Test Sample Data'!H75="","",IF(SUM('Test Sample Data'!H$3:H$98)&gt;10,IF(AND(ISNUMBER('Test Sample Data'!H75),'Test Sample Data'!H75&lt;35,'Test Sample Data'!H75&gt;0),'Test Sample Data'!H75,35),""))</f>
        <v/>
      </c>
      <c r="I76" s="13" t="str">
        <f>IF('Test Sample Data'!I75="","",IF(SUM('Test Sample Data'!I$3:I$98)&gt;10,IF(AND(ISNUMBER('Test Sample Data'!I75),'Test Sample Data'!I75&lt;35,'Test Sample Data'!I75&gt;0),'Test Sample Data'!I75,35),""))</f>
        <v/>
      </c>
      <c r="J76" s="13" t="str">
        <f>IF('Test Sample Data'!J75="","",IF(SUM('Test Sample Data'!J$3:J$98)&gt;10,IF(AND(ISNUMBER('Test Sample Data'!J75),'Test Sample Data'!J75&lt;35,'Test Sample Data'!J75&gt;0),'Test Sample Data'!J75,35),""))</f>
        <v/>
      </c>
      <c r="K76" s="13" t="str">
        <f>IF('Test Sample Data'!K75="","",IF(SUM('Test Sample Data'!K$3:K$98)&gt;10,IF(AND(ISNUMBER('Test Sample Data'!K75),'Test Sample Data'!K75&lt;35,'Test Sample Data'!K75&gt;0),'Test Sample Data'!K75,35),""))</f>
        <v/>
      </c>
      <c r="L76" s="13" t="str">
        <f>IF('Test Sample Data'!L75="","",IF(SUM('Test Sample Data'!L$3:L$98)&gt;10,IF(AND(ISNUMBER('Test Sample Data'!L75),'Test Sample Data'!L75&lt;35,'Test Sample Data'!L75&gt;0),'Test Sample Data'!L75,35),""))</f>
        <v/>
      </c>
      <c r="M76" s="13" t="str">
        <f>'Gene Table'!D75</f>
        <v>hsa-miR-637</v>
      </c>
      <c r="N76" s="13" t="s">
        <v>295</v>
      </c>
      <c r="O76" s="13" t="str">
        <f>IF('Control Sample Data'!C75="","",IF(SUM('Control Sample Data'!C$3:C$98)&gt;10,IF(AND(ISNUMBER('Control Sample Data'!C75),'Control Sample Data'!C75&lt;35,'Control Sample Data'!C75&gt;0),'Control Sample Data'!C75,35),""))</f>
        <v/>
      </c>
      <c r="P76" s="13" t="str">
        <f>IF('Control Sample Data'!D75="","",IF(SUM('Control Sample Data'!D$3:D$98)&gt;10,IF(AND(ISNUMBER('Control Sample Data'!D75),'Control Sample Data'!D75&lt;35,'Control Sample Data'!D75&gt;0),'Control Sample Data'!D75,35),""))</f>
        <v/>
      </c>
      <c r="Q76" s="13" t="str">
        <f>IF('Control Sample Data'!E75="","",IF(SUM('Control Sample Data'!E$3:E$98)&gt;10,IF(AND(ISNUMBER('Control Sample Data'!E75),'Control Sample Data'!E75&lt;35,'Control Sample Data'!E75&gt;0),'Control Sample Data'!E75,35),""))</f>
        <v/>
      </c>
      <c r="R76" s="13" t="str">
        <f>IF('Control Sample Data'!F75="","",IF(SUM('Control Sample Data'!F$3:F$98)&gt;10,IF(AND(ISNUMBER('Control Sample Data'!F75),'Control Sample Data'!F75&lt;35,'Control Sample Data'!F75&gt;0),'Control Sample Data'!F75,35),""))</f>
        <v/>
      </c>
      <c r="S76" s="13" t="str">
        <f>IF('Control Sample Data'!G75="","",IF(SUM('Control Sample Data'!G$3:G$98)&gt;10,IF(AND(ISNUMBER('Control Sample Data'!G75),'Control Sample Data'!G75&lt;35,'Control Sample Data'!G75&gt;0),'Control Sample Data'!G75,35),""))</f>
        <v/>
      </c>
      <c r="T76" s="13" t="str">
        <f>IF('Control Sample Data'!H75="","",IF(SUM('Control Sample Data'!H$3:H$98)&gt;10,IF(AND(ISNUMBER('Control Sample Data'!H75),'Control Sample Data'!H75&lt;35,'Control Sample Data'!H75&gt;0),'Control Sample Data'!H75,35),""))</f>
        <v/>
      </c>
      <c r="U76" s="13" t="str">
        <f>IF('Control Sample Data'!I75="","",IF(SUM('Control Sample Data'!I$3:I$98)&gt;10,IF(AND(ISNUMBER('Control Sample Data'!I75),'Control Sample Data'!I75&lt;35,'Control Sample Data'!I75&gt;0),'Control Sample Data'!I75,35),""))</f>
        <v/>
      </c>
      <c r="V76" s="13" t="str">
        <f>IF('Control Sample Data'!J75="","",IF(SUM('Control Sample Data'!J$3:J$98)&gt;10,IF(AND(ISNUMBER('Control Sample Data'!J75),'Control Sample Data'!J75&lt;35,'Control Sample Data'!J75&gt;0),'Control Sample Data'!J75,35),""))</f>
        <v/>
      </c>
      <c r="W76" s="13" t="str">
        <f>IF('Control Sample Data'!K75="","",IF(SUM('Control Sample Data'!K$3:K$98)&gt;10,IF(AND(ISNUMBER('Control Sample Data'!K75),'Control Sample Data'!K75&lt;35,'Control Sample Data'!K75&gt;0),'Control Sample Data'!K75,35),""))</f>
        <v/>
      </c>
      <c r="X76" s="13" t="str">
        <f>IF('Control Sample Data'!L75="","",IF(SUM('Control Sample Data'!L$3:L$98)&gt;10,IF(AND(ISNUMBER('Control Sample Data'!L75),'Control Sample Data'!L75&lt;35,'Control Sample Data'!L75&gt;0),'Control Sample Data'!L75,35),""))</f>
        <v/>
      </c>
      <c r="AS76" s="12" t="str">
        <f t="shared" si="91"/>
        <v>hsa-miR-637</v>
      </c>
      <c r="AT76" s="43" t="s">
        <v>295</v>
      </c>
      <c r="AU76" s="13" t="str">
        <f t="shared" si="71"/>
        <v/>
      </c>
      <c r="AV76" s="13" t="str">
        <f t="shared" si="72"/>
        <v/>
      </c>
      <c r="AW76" s="13" t="str">
        <f t="shared" si="73"/>
        <v/>
      </c>
      <c r="AX76" s="13" t="str">
        <f t="shared" si="74"/>
        <v/>
      </c>
      <c r="AY76" s="13" t="str">
        <f t="shared" si="75"/>
        <v/>
      </c>
      <c r="AZ76" s="13" t="str">
        <f t="shared" si="76"/>
        <v/>
      </c>
      <c r="BA76" s="13" t="str">
        <f t="shared" si="77"/>
        <v/>
      </c>
      <c r="BB76" s="13" t="str">
        <f t="shared" si="78"/>
        <v/>
      </c>
      <c r="BC76" s="13" t="str">
        <f t="shared" si="79"/>
        <v/>
      </c>
      <c r="BD76" s="13" t="str">
        <f t="shared" si="80"/>
        <v/>
      </c>
      <c r="BE76" s="13" t="str">
        <f t="shared" si="81"/>
        <v/>
      </c>
      <c r="BF76" s="13" t="str">
        <f t="shared" si="82"/>
        <v/>
      </c>
      <c r="BG76" s="13" t="str">
        <f t="shared" si="83"/>
        <v/>
      </c>
      <c r="BH76" s="13" t="str">
        <f t="shared" si="84"/>
        <v/>
      </c>
      <c r="BI76" s="13" t="str">
        <f t="shared" si="85"/>
        <v/>
      </c>
      <c r="BJ76" s="13" t="str">
        <f t="shared" si="86"/>
        <v/>
      </c>
      <c r="BK76" s="13" t="str">
        <f t="shared" si="87"/>
        <v/>
      </c>
      <c r="BL76" s="13" t="str">
        <f t="shared" si="88"/>
        <v/>
      </c>
      <c r="BM76" s="13" t="str">
        <f t="shared" si="89"/>
        <v/>
      </c>
      <c r="BN76" s="13" t="str">
        <f t="shared" si="90"/>
        <v/>
      </c>
      <c r="BO76" s="45" t="str">
        <f t="shared" si="69"/>
        <v>N/A</v>
      </c>
      <c r="BP76" s="45" t="str">
        <f t="shared" si="70"/>
        <v>N/A</v>
      </c>
      <c r="BQ76" s="42" t="str">
        <f t="shared" si="92"/>
        <v>hsa-miR-637</v>
      </c>
      <c r="BR76" s="43" t="s">
        <v>517</v>
      </c>
      <c r="BS76" s="46" t="str">
        <f t="shared" si="93"/>
        <v/>
      </c>
      <c r="BT76" s="46" t="str">
        <f t="shared" si="94"/>
        <v/>
      </c>
      <c r="BU76" s="46" t="str">
        <f t="shared" si="95"/>
        <v/>
      </c>
      <c r="BV76" s="46" t="str">
        <f t="shared" si="96"/>
        <v/>
      </c>
      <c r="BW76" s="46" t="str">
        <f t="shared" si="97"/>
        <v/>
      </c>
      <c r="BX76" s="46" t="str">
        <f t="shared" si="98"/>
        <v/>
      </c>
      <c r="BY76" s="46" t="str">
        <f t="shared" si="99"/>
        <v/>
      </c>
      <c r="BZ76" s="46" t="str">
        <f t="shared" si="100"/>
        <v/>
      </c>
      <c r="CA76" s="46" t="str">
        <f t="shared" si="101"/>
        <v/>
      </c>
      <c r="CB76" s="46" t="str">
        <f t="shared" si="102"/>
        <v/>
      </c>
      <c r="CC76" s="46" t="str">
        <f t="shared" si="103"/>
        <v/>
      </c>
      <c r="CD76" s="46" t="str">
        <f t="shared" si="104"/>
        <v/>
      </c>
      <c r="CE76" s="46" t="str">
        <f t="shared" si="105"/>
        <v/>
      </c>
      <c r="CF76" s="46" t="str">
        <f t="shared" si="106"/>
        <v/>
      </c>
      <c r="CG76" s="46" t="str">
        <f t="shared" si="107"/>
        <v/>
      </c>
      <c r="CH76" s="46" t="str">
        <f t="shared" si="108"/>
        <v/>
      </c>
      <c r="CI76" s="46" t="str">
        <f t="shared" si="109"/>
        <v/>
      </c>
      <c r="CJ76" s="46" t="str">
        <f t="shared" si="110"/>
        <v/>
      </c>
      <c r="CK76" s="46" t="str">
        <f t="shared" si="111"/>
        <v/>
      </c>
      <c r="CL76" s="46" t="str">
        <f t="shared" si="112"/>
        <v/>
      </c>
    </row>
    <row r="77" spans="1:90">
      <c r="A77" s="12" t="str">
        <f>'Gene Table'!D76</f>
        <v>hsa-miR-615-5p</v>
      </c>
      <c r="B77" s="12" t="s">
        <v>299</v>
      </c>
      <c r="C77" s="13" t="str">
        <f>IF('Test Sample Data'!C76="","",IF(SUM('Test Sample Data'!C$3:C$98)&gt;10,IF(AND(ISNUMBER('Test Sample Data'!C76),'Test Sample Data'!C76&lt;35,'Test Sample Data'!C76&gt;0),'Test Sample Data'!C76,35),""))</f>
        <v/>
      </c>
      <c r="D77" s="13" t="str">
        <f>IF('Test Sample Data'!D76="","",IF(SUM('Test Sample Data'!D$3:D$98)&gt;10,IF(AND(ISNUMBER('Test Sample Data'!D76),'Test Sample Data'!D76&lt;35,'Test Sample Data'!D76&gt;0),'Test Sample Data'!D76,35),""))</f>
        <v/>
      </c>
      <c r="E77" s="13" t="str">
        <f>IF('Test Sample Data'!E76="","",IF(SUM('Test Sample Data'!E$3:E$98)&gt;10,IF(AND(ISNUMBER('Test Sample Data'!E76),'Test Sample Data'!E76&lt;35,'Test Sample Data'!E76&gt;0),'Test Sample Data'!E76,35),""))</f>
        <v/>
      </c>
      <c r="F77" s="13" t="str">
        <f>IF('Test Sample Data'!F76="","",IF(SUM('Test Sample Data'!F$3:F$98)&gt;10,IF(AND(ISNUMBER('Test Sample Data'!F76),'Test Sample Data'!F76&lt;35,'Test Sample Data'!F76&gt;0),'Test Sample Data'!F76,35),""))</f>
        <v/>
      </c>
      <c r="G77" s="13" t="str">
        <f>IF('Test Sample Data'!G76="","",IF(SUM('Test Sample Data'!G$3:G$98)&gt;10,IF(AND(ISNUMBER('Test Sample Data'!G76),'Test Sample Data'!G76&lt;35,'Test Sample Data'!G76&gt;0),'Test Sample Data'!G76,35),""))</f>
        <v/>
      </c>
      <c r="H77" s="13" t="str">
        <f>IF('Test Sample Data'!H76="","",IF(SUM('Test Sample Data'!H$3:H$98)&gt;10,IF(AND(ISNUMBER('Test Sample Data'!H76),'Test Sample Data'!H76&lt;35,'Test Sample Data'!H76&gt;0),'Test Sample Data'!H76,35),""))</f>
        <v/>
      </c>
      <c r="I77" s="13" t="str">
        <f>IF('Test Sample Data'!I76="","",IF(SUM('Test Sample Data'!I$3:I$98)&gt;10,IF(AND(ISNUMBER('Test Sample Data'!I76),'Test Sample Data'!I76&lt;35,'Test Sample Data'!I76&gt;0),'Test Sample Data'!I76,35),""))</f>
        <v/>
      </c>
      <c r="J77" s="13" t="str">
        <f>IF('Test Sample Data'!J76="","",IF(SUM('Test Sample Data'!J$3:J$98)&gt;10,IF(AND(ISNUMBER('Test Sample Data'!J76),'Test Sample Data'!J76&lt;35,'Test Sample Data'!J76&gt;0),'Test Sample Data'!J76,35),""))</f>
        <v/>
      </c>
      <c r="K77" s="13" t="str">
        <f>IF('Test Sample Data'!K76="","",IF(SUM('Test Sample Data'!K$3:K$98)&gt;10,IF(AND(ISNUMBER('Test Sample Data'!K76),'Test Sample Data'!K76&lt;35,'Test Sample Data'!K76&gt;0),'Test Sample Data'!K76,35),""))</f>
        <v/>
      </c>
      <c r="L77" s="13" t="str">
        <f>IF('Test Sample Data'!L76="","",IF(SUM('Test Sample Data'!L$3:L$98)&gt;10,IF(AND(ISNUMBER('Test Sample Data'!L76),'Test Sample Data'!L76&lt;35,'Test Sample Data'!L76&gt;0),'Test Sample Data'!L76,35),""))</f>
        <v/>
      </c>
      <c r="M77" s="13" t="str">
        <f>'Gene Table'!D76</f>
        <v>hsa-miR-615-5p</v>
      </c>
      <c r="N77" s="13" t="s">
        <v>299</v>
      </c>
      <c r="O77" s="13" t="str">
        <f>IF('Control Sample Data'!C76="","",IF(SUM('Control Sample Data'!C$3:C$98)&gt;10,IF(AND(ISNUMBER('Control Sample Data'!C76),'Control Sample Data'!C76&lt;35,'Control Sample Data'!C76&gt;0),'Control Sample Data'!C76,35),""))</f>
        <v/>
      </c>
      <c r="P77" s="13" t="str">
        <f>IF('Control Sample Data'!D76="","",IF(SUM('Control Sample Data'!D$3:D$98)&gt;10,IF(AND(ISNUMBER('Control Sample Data'!D76),'Control Sample Data'!D76&lt;35,'Control Sample Data'!D76&gt;0),'Control Sample Data'!D76,35),""))</f>
        <v/>
      </c>
      <c r="Q77" s="13" t="str">
        <f>IF('Control Sample Data'!E76="","",IF(SUM('Control Sample Data'!E$3:E$98)&gt;10,IF(AND(ISNUMBER('Control Sample Data'!E76),'Control Sample Data'!E76&lt;35,'Control Sample Data'!E76&gt;0),'Control Sample Data'!E76,35),""))</f>
        <v/>
      </c>
      <c r="R77" s="13" t="str">
        <f>IF('Control Sample Data'!F76="","",IF(SUM('Control Sample Data'!F$3:F$98)&gt;10,IF(AND(ISNUMBER('Control Sample Data'!F76),'Control Sample Data'!F76&lt;35,'Control Sample Data'!F76&gt;0),'Control Sample Data'!F76,35),""))</f>
        <v/>
      </c>
      <c r="S77" s="13" t="str">
        <f>IF('Control Sample Data'!G76="","",IF(SUM('Control Sample Data'!G$3:G$98)&gt;10,IF(AND(ISNUMBER('Control Sample Data'!G76),'Control Sample Data'!G76&lt;35,'Control Sample Data'!G76&gt;0),'Control Sample Data'!G76,35),""))</f>
        <v/>
      </c>
      <c r="T77" s="13" t="str">
        <f>IF('Control Sample Data'!H76="","",IF(SUM('Control Sample Data'!H$3:H$98)&gt;10,IF(AND(ISNUMBER('Control Sample Data'!H76),'Control Sample Data'!H76&lt;35,'Control Sample Data'!H76&gt;0),'Control Sample Data'!H76,35),""))</f>
        <v/>
      </c>
      <c r="U77" s="13" t="str">
        <f>IF('Control Sample Data'!I76="","",IF(SUM('Control Sample Data'!I$3:I$98)&gt;10,IF(AND(ISNUMBER('Control Sample Data'!I76),'Control Sample Data'!I76&lt;35,'Control Sample Data'!I76&gt;0),'Control Sample Data'!I76,35),""))</f>
        <v/>
      </c>
      <c r="V77" s="13" t="str">
        <f>IF('Control Sample Data'!J76="","",IF(SUM('Control Sample Data'!J$3:J$98)&gt;10,IF(AND(ISNUMBER('Control Sample Data'!J76),'Control Sample Data'!J76&lt;35,'Control Sample Data'!J76&gt;0),'Control Sample Data'!J76,35),""))</f>
        <v/>
      </c>
      <c r="W77" s="13" t="str">
        <f>IF('Control Sample Data'!K76="","",IF(SUM('Control Sample Data'!K$3:K$98)&gt;10,IF(AND(ISNUMBER('Control Sample Data'!K76),'Control Sample Data'!K76&lt;35,'Control Sample Data'!K76&gt;0),'Control Sample Data'!K76,35),""))</f>
        <v/>
      </c>
      <c r="X77" s="13" t="str">
        <f>IF('Control Sample Data'!L76="","",IF(SUM('Control Sample Data'!L$3:L$98)&gt;10,IF(AND(ISNUMBER('Control Sample Data'!L76),'Control Sample Data'!L76&lt;35,'Control Sample Data'!L76&gt;0),'Control Sample Data'!L76,35),""))</f>
        <v/>
      </c>
      <c r="AS77" s="12" t="str">
        <f t="shared" si="91"/>
        <v>hsa-miR-615-5p</v>
      </c>
      <c r="AT77" s="43" t="s">
        <v>299</v>
      </c>
      <c r="AU77" s="13" t="str">
        <f t="shared" si="71"/>
        <v/>
      </c>
      <c r="AV77" s="13" t="str">
        <f t="shared" si="72"/>
        <v/>
      </c>
      <c r="AW77" s="13" t="str">
        <f t="shared" si="73"/>
        <v/>
      </c>
      <c r="AX77" s="13" t="str">
        <f t="shared" si="74"/>
        <v/>
      </c>
      <c r="AY77" s="13" t="str">
        <f t="shared" si="75"/>
        <v/>
      </c>
      <c r="AZ77" s="13" t="str">
        <f t="shared" si="76"/>
        <v/>
      </c>
      <c r="BA77" s="13" t="str">
        <f t="shared" si="77"/>
        <v/>
      </c>
      <c r="BB77" s="13" t="str">
        <f t="shared" si="78"/>
        <v/>
      </c>
      <c r="BC77" s="13" t="str">
        <f t="shared" si="79"/>
        <v/>
      </c>
      <c r="BD77" s="13" t="str">
        <f t="shared" si="80"/>
        <v/>
      </c>
      <c r="BE77" s="13" t="str">
        <f t="shared" si="81"/>
        <v/>
      </c>
      <c r="BF77" s="13" t="str">
        <f t="shared" si="82"/>
        <v/>
      </c>
      <c r="BG77" s="13" t="str">
        <f t="shared" si="83"/>
        <v/>
      </c>
      <c r="BH77" s="13" t="str">
        <f t="shared" si="84"/>
        <v/>
      </c>
      <c r="BI77" s="13" t="str">
        <f t="shared" si="85"/>
        <v/>
      </c>
      <c r="BJ77" s="13" t="str">
        <f t="shared" si="86"/>
        <v/>
      </c>
      <c r="BK77" s="13" t="str">
        <f t="shared" si="87"/>
        <v/>
      </c>
      <c r="BL77" s="13" t="str">
        <f t="shared" si="88"/>
        <v/>
      </c>
      <c r="BM77" s="13" t="str">
        <f t="shared" si="89"/>
        <v/>
      </c>
      <c r="BN77" s="13" t="str">
        <f t="shared" si="90"/>
        <v/>
      </c>
      <c r="BO77" s="45" t="str">
        <f t="shared" si="69"/>
        <v>N/A</v>
      </c>
      <c r="BP77" s="45" t="str">
        <f t="shared" si="70"/>
        <v>N/A</v>
      </c>
      <c r="BQ77" s="42" t="str">
        <f t="shared" si="92"/>
        <v>hsa-miR-615-5p</v>
      </c>
      <c r="BR77" s="43" t="s">
        <v>518</v>
      </c>
      <c r="BS77" s="46" t="str">
        <f t="shared" si="93"/>
        <v/>
      </c>
      <c r="BT77" s="46" t="str">
        <f t="shared" si="94"/>
        <v/>
      </c>
      <c r="BU77" s="46" t="str">
        <f t="shared" si="95"/>
        <v/>
      </c>
      <c r="BV77" s="46" t="str">
        <f t="shared" si="96"/>
        <v/>
      </c>
      <c r="BW77" s="46" t="str">
        <f t="shared" si="97"/>
        <v/>
      </c>
      <c r="BX77" s="46" t="str">
        <f t="shared" si="98"/>
        <v/>
      </c>
      <c r="BY77" s="46" t="str">
        <f t="shared" si="99"/>
        <v/>
      </c>
      <c r="BZ77" s="46" t="str">
        <f t="shared" si="100"/>
        <v/>
      </c>
      <c r="CA77" s="46" t="str">
        <f t="shared" si="101"/>
        <v/>
      </c>
      <c r="CB77" s="46" t="str">
        <f t="shared" si="102"/>
        <v/>
      </c>
      <c r="CC77" s="46" t="str">
        <f t="shared" si="103"/>
        <v/>
      </c>
      <c r="CD77" s="46" t="str">
        <f t="shared" si="104"/>
        <v/>
      </c>
      <c r="CE77" s="46" t="str">
        <f t="shared" si="105"/>
        <v/>
      </c>
      <c r="CF77" s="46" t="str">
        <f t="shared" si="106"/>
        <v/>
      </c>
      <c r="CG77" s="46" t="str">
        <f t="shared" si="107"/>
        <v/>
      </c>
      <c r="CH77" s="46" t="str">
        <f t="shared" si="108"/>
        <v/>
      </c>
      <c r="CI77" s="46" t="str">
        <f t="shared" si="109"/>
        <v/>
      </c>
      <c r="CJ77" s="46" t="str">
        <f t="shared" si="110"/>
        <v/>
      </c>
      <c r="CK77" s="46" t="str">
        <f t="shared" si="111"/>
        <v/>
      </c>
      <c r="CL77" s="46" t="str">
        <f t="shared" si="112"/>
        <v/>
      </c>
    </row>
    <row r="78" spans="1:90">
      <c r="A78" s="12" t="str">
        <f>'Gene Table'!D77</f>
        <v>hsa-miR-487b</v>
      </c>
      <c r="B78" s="12" t="s">
        <v>303</v>
      </c>
      <c r="C78" s="13" t="str">
        <f>IF('Test Sample Data'!C77="","",IF(SUM('Test Sample Data'!C$3:C$98)&gt;10,IF(AND(ISNUMBER('Test Sample Data'!C77),'Test Sample Data'!C77&lt;35,'Test Sample Data'!C77&gt;0),'Test Sample Data'!C77,35),""))</f>
        <v/>
      </c>
      <c r="D78" s="13" t="str">
        <f>IF('Test Sample Data'!D77="","",IF(SUM('Test Sample Data'!D$3:D$98)&gt;10,IF(AND(ISNUMBER('Test Sample Data'!D77),'Test Sample Data'!D77&lt;35,'Test Sample Data'!D77&gt;0),'Test Sample Data'!D77,35),""))</f>
        <v/>
      </c>
      <c r="E78" s="13" t="str">
        <f>IF('Test Sample Data'!E77="","",IF(SUM('Test Sample Data'!E$3:E$98)&gt;10,IF(AND(ISNUMBER('Test Sample Data'!E77),'Test Sample Data'!E77&lt;35,'Test Sample Data'!E77&gt;0),'Test Sample Data'!E77,35),""))</f>
        <v/>
      </c>
      <c r="F78" s="13" t="str">
        <f>IF('Test Sample Data'!F77="","",IF(SUM('Test Sample Data'!F$3:F$98)&gt;10,IF(AND(ISNUMBER('Test Sample Data'!F77),'Test Sample Data'!F77&lt;35,'Test Sample Data'!F77&gt;0),'Test Sample Data'!F77,35),""))</f>
        <v/>
      </c>
      <c r="G78" s="13" t="str">
        <f>IF('Test Sample Data'!G77="","",IF(SUM('Test Sample Data'!G$3:G$98)&gt;10,IF(AND(ISNUMBER('Test Sample Data'!G77),'Test Sample Data'!G77&lt;35,'Test Sample Data'!G77&gt;0),'Test Sample Data'!G77,35),""))</f>
        <v/>
      </c>
      <c r="H78" s="13" t="str">
        <f>IF('Test Sample Data'!H77="","",IF(SUM('Test Sample Data'!H$3:H$98)&gt;10,IF(AND(ISNUMBER('Test Sample Data'!H77),'Test Sample Data'!H77&lt;35,'Test Sample Data'!H77&gt;0),'Test Sample Data'!H77,35),""))</f>
        <v/>
      </c>
      <c r="I78" s="13" t="str">
        <f>IF('Test Sample Data'!I77="","",IF(SUM('Test Sample Data'!I$3:I$98)&gt;10,IF(AND(ISNUMBER('Test Sample Data'!I77),'Test Sample Data'!I77&lt;35,'Test Sample Data'!I77&gt;0),'Test Sample Data'!I77,35),""))</f>
        <v/>
      </c>
      <c r="J78" s="13" t="str">
        <f>IF('Test Sample Data'!J77="","",IF(SUM('Test Sample Data'!J$3:J$98)&gt;10,IF(AND(ISNUMBER('Test Sample Data'!J77),'Test Sample Data'!J77&lt;35,'Test Sample Data'!J77&gt;0),'Test Sample Data'!J77,35),""))</f>
        <v/>
      </c>
      <c r="K78" s="13" t="str">
        <f>IF('Test Sample Data'!K77="","",IF(SUM('Test Sample Data'!K$3:K$98)&gt;10,IF(AND(ISNUMBER('Test Sample Data'!K77),'Test Sample Data'!K77&lt;35,'Test Sample Data'!K77&gt;0),'Test Sample Data'!K77,35),""))</f>
        <v/>
      </c>
      <c r="L78" s="13" t="str">
        <f>IF('Test Sample Data'!L77="","",IF(SUM('Test Sample Data'!L$3:L$98)&gt;10,IF(AND(ISNUMBER('Test Sample Data'!L77),'Test Sample Data'!L77&lt;35,'Test Sample Data'!L77&gt;0),'Test Sample Data'!L77,35),""))</f>
        <v/>
      </c>
      <c r="M78" s="13" t="str">
        <f>'Gene Table'!D77</f>
        <v>hsa-miR-487b</v>
      </c>
      <c r="N78" s="13" t="s">
        <v>303</v>
      </c>
      <c r="O78" s="13" t="str">
        <f>IF('Control Sample Data'!C77="","",IF(SUM('Control Sample Data'!C$3:C$98)&gt;10,IF(AND(ISNUMBER('Control Sample Data'!C77),'Control Sample Data'!C77&lt;35,'Control Sample Data'!C77&gt;0),'Control Sample Data'!C77,35),""))</f>
        <v/>
      </c>
      <c r="P78" s="13" t="str">
        <f>IF('Control Sample Data'!D77="","",IF(SUM('Control Sample Data'!D$3:D$98)&gt;10,IF(AND(ISNUMBER('Control Sample Data'!D77),'Control Sample Data'!D77&lt;35,'Control Sample Data'!D77&gt;0),'Control Sample Data'!D77,35),""))</f>
        <v/>
      </c>
      <c r="Q78" s="13" t="str">
        <f>IF('Control Sample Data'!E77="","",IF(SUM('Control Sample Data'!E$3:E$98)&gt;10,IF(AND(ISNUMBER('Control Sample Data'!E77),'Control Sample Data'!E77&lt;35,'Control Sample Data'!E77&gt;0),'Control Sample Data'!E77,35),""))</f>
        <v/>
      </c>
      <c r="R78" s="13" t="str">
        <f>IF('Control Sample Data'!F77="","",IF(SUM('Control Sample Data'!F$3:F$98)&gt;10,IF(AND(ISNUMBER('Control Sample Data'!F77),'Control Sample Data'!F77&lt;35,'Control Sample Data'!F77&gt;0),'Control Sample Data'!F77,35),""))</f>
        <v/>
      </c>
      <c r="S78" s="13" t="str">
        <f>IF('Control Sample Data'!G77="","",IF(SUM('Control Sample Data'!G$3:G$98)&gt;10,IF(AND(ISNUMBER('Control Sample Data'!G77),'Control Sample Data'!G77&lt;35,'Control Sample Data'!G77&gt;0),'Control Sample Data'!G77,35),""))</f>
        <v/>
      </c>
      <c r="T78" s="13" t="str">
        <f>IF('Control Sample Data'!H77="","",IF(SUM('Control Sample Data'!H$3:H$98)&gt;10,IF(AND(ISNUMBER('Control Sample Data'!H77),'Control Sample Data'!H77&lt;35,'Control Sample Data'!H77&gt;0),'Control Sample Data'!H77,35),""))</f>
        <v/>
      </c>
      <c r="U78" s="13" t="str">
        <f>IF('Control Sample Data'!I77="","",IF(SUM('Control Sample Data'!I$3:I$98)&gt;10,IF(AND(ISNUMBER('Control Sample Data'!I77),'Control Sample Data'!I77&lt;35,'Control Sample Data'!I77&gt;0),'Control Sample Data'!I77,35),""))</f>
        <v/>
      </c>
      <c r="V78" s="13" t="str">
        <f>IF('Control Sample Data'!J77="","",IF(SUM('Control Sample Data'!J$3:J$98)&gt;10,IF(AND(ISNUMBER('Control Sample Data'!J77),'Control Sample Data'!J77&lt;35,'Control Sample Data'!J77&gt;0),'Control Sample Data'!J77,35),""))</f>
        <v/>
      </c>
      <c r="W78" s="13" t="str">
        <f>IF('Control Sample Data'!K77="","",IF(SUM('Control Sample Data'!K$3:K$98)&gt;10,IF(AND(ISNUMBER('Control Sample Data'!K77),'Control Sample Data'!K77&lt;35,'Control Sample Data'!K77&gt;0),'Control Sample Data'!K77,35),""))</f>
        <v/>
      </c>
      <c r="X78" s="13" t="str">
        <f>IF('Control Sample Data'!L77="","",IF(SUM('Control Sample Data'!L$3:L$98)&gt;10,IF(AND(ISNUMBER('Control Sample Data'!L77),'Control Sample Data'!L77&lt;35,'Control Sample Data'!L77&gt;0),'Control Sample Data'!L77,35),""))</f>
        <v/>
      </c>
      <c r="AS78" s="12" t="str">
        <f t="shared" si="91"/>
        <v>hsa-miR-487b</v>
      </c>
      <c r="AT78" s="43" t="s">
        <v>303</v>
      </c>
      <c r="AU78" s="13" t="str">
        <f t="shared" si="71"/>
        <v/>
      </c>
      <c r="AV78" s="13" t="str">
        <f t="shared" si="72"/>
        <v/>
      </c>
      <c r="AW78" s="13" t="str">
        <f t="shared" si="73"/>
        <v/>
      </c>
      <c r="AX78" s="13" t="str">
        <f t="shared" si="74"/>
        <v/>
      </c>
      <c r="AY78" s="13" t="str">
        <f t="shared" si="75"/>
        <v/>
      </c>
      <c r="AZ78" s="13" t="str">
        <f t="shared" si="76"/>
        <v/>
      </c>
      <c r="BA78" s="13" t="str">
        <f t="shared" si="77"/>
        <v/>
      </c>
      <c r="BB78" s="13" t="str">
        <f t="shared" si="78"/>
        <v/>
      </c>
      <c r="BC78" s="13" t="str">
        <f t="shared" si="79"/>
        <v/>
      </c>
      <c r="BD78" s="13" t="str">
        <f t="shared" si="80"/>
        <v/>
      </c>
      <c r="BE78" s="13" t="str">
        <f t="shared" si="81"/>
        <v/>
      </c>
      <c r="BF78" s="13" t="str">
        <f t="shared" si="82"/>
        <v/>
      </c>
      <c r="BG78" s="13" t="str">
        <f t="shared" si="83"/>
        <v/>
      </c>
      <c r="BH78" s="13" t="str">
        <f t="shared" si="84"/>
        <v/>
      </c>
      <c r="BI78" s="13" t="str">
        <f t="shared" si="85"/>
        <v/>
      </c>
      <c r="BJ78" s="13" t="str">
        <f t="shared" si="86"/>
        <v/>
      </c>
      <c r="BK78" s="13" t="str">
        <f t="shared" si="87"/>
        <v/>
      </c>
      <c r="BL78" s="13" t="str">
        <f t="shared" si="88"/>
        <v/>
      </c>
      <c r="BM78" s="13" t="str">
        <f t="shared" si="89"/>
        <v/>
      </c>
      <c r="BN78" s="13" t="str">
        <f t="shared" si="90"/>
        <v/>
      </c>
      <c r="BO78" s="45" t="str">
        <f t="shared" si="69"/>
        <v>N/A</v>
      </c>
      <c r="BP78" s="45" t="str">
        <f t="shared" si="70"/>
        <v>N/A</v>
      </c>
      <c r="BQ78" s="42" t="str">
        <f t="shared" si="92"/>
        <v>hsa-miR-487b</v>
      </c>
      <c r="BR78" s="43" t="s">
        <v>519</v>
      </c>
      <c r="BS78" s="46" t="str">
        <f t="shared" si="93"/>
        <v/>
      </c>
      <c r="BT78" s="46" t="str">
        <f t="shared" si="94"/>
        <v/>
      </c>
      <c r="BU78" s="46" t="str">
        <f t="shared" si="95"/>
        <v/>
      </c>
      <c r="BV78" s="46" t="str">
        <f t="shared" si="96"/>
        <v/>
      </c>
      <c r="BW78" s="46" t="str">
        <f t="shared" si="97"/>
        <v/>
      </c>
      <c r="BX78" s="46" t="str">
        <f t="shared" si="98"/>
        <v/>
      </c>
      <c r="BY78" s="46" t="str">
        <f t="shared" si="99"/>
        <v/>
      </c>
      <c r="BZ78" s="46" t="str">
        <f t="shared" si="100"/>
        <v/>
      </c>
      <c r="CA78" s="46" t="str">
        <f t="shared" si="101"/>
        <v/>
      </c>
      <c r="CB78" s="46" t="str">
        <f t="shared" si="102"/>
        <v/>
      </c>
      <c r="CC78" s="46" t="str">
        <f t="shared" si="103"/>
        <v/>
      </c>
      <c r="CD78" s="46" t="str">
        <f t="shared" si="104"/>
        <v/>
      </c>
      <c r="CE78" s="46" t="str">
        <f t="shared" si="105"/>
        <v/>
      </c>
      <c r="CF78" s="46" t="str">
        <f t="shared" si="106"/>
        <v/>
      </c>
      <c r="CG78" s="46" t="str">
        <f t="shared" si="107"/>
        <v/>
      </c>
      <c r="CH78" s="46" t="str">
        <f t="shared" si="108"/>
        <v/>
      </c>
      <c r="CI78" s="46" t="str">
        <f t="shared" si="109"/>
        <v/>
      </c>
      <c r="CJ78" s="46" t="str">
        <f t="shared" si="110"/>
        <v/>
      </c>
      <c r="CK78" s="46" t="str">
        <f t="shared" si="111"/>
        <v/>
      </c>
      <c r="CL78" s="46" t="str">
        <f t="shared" si="112"/>
        <v/>
      </c>
    </row>
    <row r="79" spans="1:90">
      <c r="A79" s="12" t="str">
        <f>'Gene Table'!D78</f>
        <v>hsa-miR-148a-3p</v>
      </c>
      <c r="B79" s="12" t="s">
        <v>307</v>
      </c>
      <c r="C79" s="13" t="str">
        <f>IF('Test Sample Data'!C78="","",IF(SUM('Test Sample Data'!C$3:C$98)&gt;10,IF(AND(ISNUMBER('Test Sample Data'!C78),'Test Sample Data'!C78&lt;35,'Test Sample Data'!C78&gt;0),'Test Sample Data'!C78,35),""))</f>
        <v/>
      </c>
      <c r="D79" s="13" t="str">
        <f>IF('Test Sample Data'!D78="","",IF(SUM('Test Sample Data'!D$3:D$98)&gt;10,IF(AND(ISNUMBER('Test Sample Data'!D78),'Test Sample Data'!D78&lt;35,'Test Sample Data'!D78&gt;0),'Test Sample Data'!D78,35),""))</f>
        <v/>
      </c>
      <c r="E79" s="13" t="str">
        <f>IF('Test Sample Data'!E78="","",IF(SUM('Test Sample Data'!E$3:E$98)&gt;10,IF(AND(ISNUMBER('Test Sample Data'!E78),'Test Sample Data'!E78&lt;35,'Test Sample Data'!E78&gt;0),'Test Sample Data'!E78,35),""))</f>
        <v/>
      </c>
      <c r="F79" s="13" t="str">
        <f>IF('Test Sample Data'!F78="","",IF(SUM('Test Sample Data'!F$3:F$98)&gt;10,IF(AND(ISNUMBER('Test Sample Data'!F78),'Test Sample Data'!F78&lt;35,'Test Sample Data'!F78&gt;0),'Test Sample Data'!F78,35),""))</f>
        <v/>
      </c>
      <c r="G79" s="13" t="str">
        <f>IF('Test Sample Data'!G78="","",IF(SUM('Test Sample Data'!G$3:G$98)&gt;10,IF(AND(ISNUMBER('Test Sample Data'!G78),'Test Sample Data'!G78&lt;35,'Test Sample Data'!G78&gt;0),'Test Sample Data'!G78,35),""))</f>
        <v/>
      </c>
      <c r="H79" s="13" t="str">
        <f>IF('Test Sample Data'!H78="","",IF(SUM('Test Sample Data'!H$3:H$98)&gt;10,IF(AND(ISNUMBER('Test Sample Data'!H78),'Test Sample Data'!H78&lt;35,'Test Sample Data'!H78&gt;0),'Test Sample Data'!H78,35),""))</f>
        <v/>
      </c>
      <c r="I79" s="13" t="str">
        <f>IF('Test Sample Data'!I78="","",IF(SUM('Test Sample Data'!I$3:I$98)&gt;10,IF(AND(ISNUMBER('Test Sample Data'!I78),'Test Sample Data'!I78&lt;35,'Test Sample Data'!I78&gt;0),'Test Sample Data'!I78,35),""))</f>
        <v/>
      </c>
      <c r="J79" s="13" t="str">
        <f>IF('Test Sample Data'!J78="","",IF(SUM('Test Sample Data'!J$3:J$98)&gt;10,IF(AND(ISNUMBER('Test Sample Data'!J78),'Test Sample Data'!J78&lt;35,'Test Sample Data'!J78&gt;0),'Test Sample Data'!J78,35),""))</f>
        <v/>
      </c>
      <c r="K79" s="13" t="str">
        <f>IF('Test Sample Data'!K78="","",IF(SUM('Test Sample Data'!K$3:K$98)&gt;10,IF(AND(ISNUMBER('Test Sample Data'!K78),'Test Sample Data'!K78&lt;35,'Test Sample Data'!K78&gt;0),'Test Sample Data'!K78,35),""))</f>
        <v/>
      </c>
      <c r="L79" s="13" t="str">
        <f>IF('Test Sample Data'!L78="","",IF(SUM('Test Sample Data'!L$3:L$98)&gt;10,IF(AND(ISNUMBER('Test Sample Data'!L78),'Test Sample Data'!L78&lt;35,'Test Sample Data'!L78&gt;0),'Test Sample Data'!L78,35),""))</f>
        <v/>
      </c>
      <c r="M79" s="13" t="str">
        <f>'Gene Table'!D78</f>
        <v>hsa-miR-148a-3p</v>
      </c>
      <c r="N79" s="13" t="s">
        <v>307</v>
      </c>
      <c r="O79" s="13" t="str">
        <f>IF('Control Sample Data'!C78="","",IF(SUM('Control Sample Data'!C$3:C$98)&gt;10,IF(AND(ISNUMBER('Control Sample Data'!C78),'Control Sample Data'!C78&lt;35,'Control Sample Data'!C78&gt;0),'Control Sample Data'!C78,35),""))</f>
        <v/>
      </c>
      <c r="P79" s="13" t="str">
        <f>IF('Control Sample Data'!D78="","",IF(SUM('Control Sample Data'!D$3:D$98)&gt;10,IF(AND(ISNUMBER('Control Sample Data'!D78),'Control Sample Data'!D78&lt;35,'Control Sample Data'!D78&gt;0),'Control Sample Data'!D78,35),""))</f>
        <v/>
      </c>
      <c r="Q79" s="13" t="str">
        <f>IF('Control Sample Data'!E78="","",IF(SUM('Control Sample Data'!E$3:E$98)&gt;10,IF(AND(ISNUMBER('Control Sample Data'!E78),'Control Sample Data'!E78&lt;35,'Control Sample Data'!E78&gt;0),'Control Sample Data'!E78,35),""))</f>
        <v/>
      </c>
      <c r="R79" s="13" t="str">
        <f>IF('Control Sample Data'!F78="","",IF(SUM('Control Sample Data'!F$3:F$98)&gt;10,IF(AND(ISNUMBER('Control Sample Data'!F78),'Control Sample Data'!F78&lt;35,'Control Sample Data'!F78&gt;0),'Control Sample Data'!F78,35),""))</f>
        <v/>
      </c>
      <c r="S79" s="13" t="str">
        <f>IF('Control Sample Data'!G78="","",IF(SUM('Control Sample Data'!G$3:G$98)&gt;10,IF(AND(ISNUMBER('Control Sample Data'!G78),'Control Sample Data'!G78&lt;35,'Control Sample Data'!G78&gt;0),'Control Sample Data'!G78,35),""))</f>
        <v/>
      </c>
      <c r="T79" s="13" t="str">
        <f>IF('Control Sample Data'!H78="","",IF(SUM('Control Sample Data'!H$3:H$98)&gt;10,IF(AND(ISNUMBER('Control Sample Data'!H78),'Control Sample Data'!H78&lt;35,'Control Sample Data'!H78&gt;0),'Control Sample Data'!H78,35),""))</f>
        <v/>
      </c>
      <c r="U79" s="13" t="str">
        <f>IF('Control Sample Data'!I78="","",IF(SUM('Control Sample Data'!I$3:I$98)&gt;10,IF(AND(ISNUMBER('Control Sample Data'!I78),'Control Sample Data'!I78&lt;35,'Control Sample Data'!I78&gt;0),'Control Sample Data'!I78,35),""))</f>
        <v/>
      </c>
      <c r="V79" s="13" t="str">
        <f>IF('Control Sample Data'!J78="","",IF(SUM('Control Sample Data'!J$3:J$98)&gt;10,IF(AND(ISNUMBER('Control Sample Data'!J78),'Control Sample Data'!J78&lt;35,'Control Sample Data'!J78&gt;0),'Control Sample Data'!J78,35),""))</f>
        <v/>
      </c>
      <c r="W79" s="13" t="str">
        <f>IF('Control Sample Data'!K78="","",IF(SUM('Control Sample Data'!K$3:K$98)&gt;10,IF(AND(ISNUMBER('Control Sample Data'!K78),'Control Sample Data'!K78&lt;35,'Control Sample Data'!K78&gt;0),'Control Sample Data'!K78,35),""))</f>
        <v/>
      </c>
      <c r="X79" s="13" t="str">
        <f>IF('Control Sample Data'!L78="","",IF(SUM('Control Sample Data'!L$3:L$98)&gt;10,IF(AND(ISNUMBER('Control Sample Data'!L78),'Control Sample Data'!L78&lt;35,'Control Sample Data'!L78&gt;0),'Control Sample Data'!L78,35),""))</f>
        <v/>
      </c>
      <c r="AS79" s="12" t="str">
        <f t="shared" si="91"/>
        <v>hsa-miR-148a-3p</v>
      </c>
      <c r="AT79" s="43" t="s">
        <v>307</v>
      </c>
      <c r="AU79" s="13" t="str">
        <f t="shared" si="71"/>
        <v/>
      </c>
      <c r="AV79" s="13" t="str">
        <f t="shared" si="72"/>
        <v/>
      </c>
      <c r="AW79" s="13" t="str">
        <f t="shared" si="73"/>
        <v/>
      </c>
      <c r="AX79" s="13" t="str">
        <f t="shared" si="74"/>
        <v/>
      </c>
      <c r="AY79" s="13" t="str">
        <f t="shared" si="75"/>
        <v/>
      </c>
      <c r="AZ79" s="13" t="str">
        <f t="shared" si="76"/>
        <v/>
      </c>
      <c r="BA79" s="13" t="str">
        <f t="shared" si="77"/>
        <v/>
      </c>
      <c r="BB79" s="13" t="str">
        <f t="shared" si="78"/>
        <v/>
      </c>
      <c r="BC79" s="13" t="str">
        <f t="shared" si="79"/>
        <v/>
      </c>
      <c r="BD79" s="13" t="str">
        <f t="shared" si="80"/>
        <v/>
      </c>
      <c r="BE79" s="13" t="str">
        <f t="shared" si="81"/>
        <v/>
      </c>
      <c r="BF79" s="13" t="str">
        <f t="shared" si="82"/>
        <v/>
      </c>
      <c r="BG79" s="13" t="str">
        <f t="shared" si="83"/>
        <v/>
      </c>
      <c r="BH79" s="13" t="str">
        <f t="shared" si="84"/>
        <v/>
      </c>
      <c r="BI79" s="13" t="str">
        <f t="shared" si="85"/>
        <v/>
      </c>
      <c r="BJ79" s="13" t="str">
        <f t="shared" si="86"/>
        <v/>
      </c>
      <c r="BK79" s="13" t="str">
        <f t="shared" si="87"/>
        <v/>
      </c>
      <c r="BL79" s="13" t="str">
        <f t="shared" si="88"/>
        <v/>
      </c>
      <c r="BM79" s="13" t="str">
        <f t="shared" si="89"/>
        <v/>
      </c>
      <c r="BN79" s="13" t="str">
        <f t="shared" si="90"/>
        <v/>
      </c>
      <c r="BO79" s="45" t="str">
        <f t="shared" si="69"/>
        <v>N/A</v>
      </c>
      <c r="BP79" s="45" t="str">
        <f t="shared" si="70"/>
        <v>N/A</v>
      </c>
      <c r="BQ79" s="42" t="str">
        <f t="shared" si="92"/>
        <v>hsa-miR-148a-3p</v>
      </c>
      <c r="BR79" s="43" t="s">
        <v>520</v>
      </c>
      <c r="BS79" s="46" t="str">
        <f t="shared" si="93"/>
        <v/>
      </c>
      <c r="BT79" s="46" t="str">
        <f t="shared" si="94"/>
        <v/>
      </c>
      <c r="BU79" s="46" t="str">
        <f t="shared" si="95"/>
        <v/>
      </c>
      <c r="BV79" s="46" t="str">
        <f t="shared" si="96"/>
        <v/>
      </c>
      <c r="BW79" s="46" t="str">
        <f t="shared" si="97"/>
        <v/>
      </c>
      <c r="BX79" s="46" t="str">
        <f t="shared" si="98"/>
        <v/>
      </c>
      <c r="BY79" s="46" t="str">
        <f t="shared" si="99"/>
        <v/>
      </c>
      <c r="BZ79" s="46" t="str">
        <f t="shared" si="100"/>
        <v/>
      </c>
      <c r="CA79" s="46" t="str">
        <f t="shared" si="101"/>
        <v/>
      </c>
      <c r="CB79" s="46" t="str">
        <f t="shared" si="102"/>
        <v/>
      </c>
      <c r="CC79" s="46" t="str">
        <f t="shared" si="103"/>
        <v/>
      </c>
      <c r="CD79" s="46" t="str">
        <f t="shared" si="104"/>
        <v/>
      </c>
      <c r="CE79" s="46" t="str">
        <f t="shared" si="105"/>
        <v/>
      </c>
      <c r="CF79" s="46" t="str">
        <f t="shared" si="106"/>
        <v/>
      </c>
      <c r="CG79" s="46" t="str">
        <f t="shared" si="107"/>
        <v/>
      </c>
      <c r="CH79" s="46" t="str">
        <f t="shared" si="108"/>
        <v/>
      </c>
      <c r="CI79" s="46" t="str">
        <f t="shared" si="109"/>
        <v/>
      </c>
      <c r="CJ79" s="46" t="str">
        <f t="shared" si="110"/>
        <v/>
      </c>
      <c r="CK79" s="46" t="str">
        <f t="shared" si="111"/>
        <v/>
      </c>
      <c r="CL79" s="46" t="str">
        <f t="shared" si="112"/>
        <v/>
      </c>
    </row>
    <row r="80" spans="1:90">
      <c r="A80" s="12" t="str">
        <f>'Gene Table'!D79</f>
        <v>hsa-miR-146a-5p</v>
      </c>
      <c r="B80" s="12" t="s">
        <v>311</v>
      </c>
      <c r="C80" s="13" t="str">
        <f>IF('Test Sample Data'!C79="","",IF(SUM('Test Sample Data'!C$3:C$98)&gt;10,IF(AND(ISNUMBER('Test Sample Data'!C79),'Test Sample Data'!C79&lt;35,'Test Sample Data'!C79&gt;0),'Test Sample Data'!C79,35),""))</f>
        <v/>
      </c>
      <c r="D80" s="13" t="str">
        <f>IF('Test Sample Data'!D79="","",IF(SUM('Test Sample Data'!D$3:D$98)&gt;10,IF(AND(ISNUMBER('Test Sample Data'!D79),'Test Sample Data'!D79&lt;35,'Test Sample Data'!D79&gt;0),'Test Sample Data'!D79,35),""))</f>
        <v/>
      </c>
      <c r="E80" s="13" t="str">
        <f>IF('Test Sample Data'!E79="","",IF(SUM('Test Sample Data'!E$3:E$98)&gt;10,IF(AND(ISNUMBER('Test Sample Data'!E79),'Test Sample Data'!E79&lt;35,'Test Sample Data'!E79&gt;0),'Test Sample Data'!E79,35),""))</f>
        <v/>
      </c>
      <c r="F80" s="13" t="str">
        <f>IF('Test Sample Data'!F79="","",IF(SUM('Test Sample Data'!F$3:F$98)&gt;10,IF(AND(ISNUMBER('Test Sample Data'!F79),'Test Sample Data'!F79&lt;35,'Test Sample Data'!F79&gt;0),'Test Sample Data'!F79,35),""))</f>
        <v/>
      </c>
      <c r="G80" s="13" t="str">
        <f>IF('Test Sample Data'!G79="","",IF(SUM('Test Sample Data'!G$3:G$98)&gt;10,IF(AND(ISNUMBER('Test Sample Data'!G79),'Test Sample Data'!G79&lt;35,'Test Sample Data'!G79&gt;0),'Test Sample Data'!G79,35),""))</f>
        <v/>
      </c>
      <c r="H80" s="13" t="str">
        <f>IF('Test Sample Data'!H79="","",IF(SUM('Test Sample Data'!H$3:H$98)&gt;10,IF(AND(ISNUMBER('Test Sample Data'!H79),'Test Sample Data'!H79&lt;35,'Test Sample Data'!H79&gt;0),'Test Sample Data'!H79,35),""))</f>
        <v/>
      </c>
      <c r="I80" s="13" t="str">
        <f>IF('Test Sample Data'!I79="","",IF(SUM('Test Sample Data'!I$3:I$98)&gt;10,IF(AND(ISNUMBER('Test Sample Data'!I79),'Test Sample Data'!I79&lt;35,'Test Sample Data'!I79&gt;0),'Test Sample Data'!I79,35),""))</f>
        <v/>
      </c>
      <c r="J80" s="13" t="str">
        <f>IF('Test Sample Data'!J79="","",IF(SUM('Test Sample Data'!J$3:J$98)&gt;10,IF(AND(ISNUMBER('Test Sample Data'!J79),'Test Sample Data'!J79&lt;35,'Test Sample Data'!J79&gt;0),'Test Sample Data'!J79,35),""))</f>
        <v/>
      </c>
      <c r="K80" s="13" t="str">
        <f>IF('Test Sample Data'!K79="","",IF(SUM('Test Sample Data'!K$3:K$98)&gt;10,IF(AND(ISNUMBER('Test Sample Data'!K79),'Test Sample Data'!K79&lt;35,'Test Sample Data'!K79&gt;0),'Test Sample Data'!K79,35),""))</f>
        <v/>
      </c>
      <c r="L80" s="13" t="str">
        <f>IF('Test Sample Data'!L79="","",IF(SUM('Test Sample Data'!L$3:L$98)&gt;10,IF(AND(ISNUMBER('Test Sample Data'!L79),'Test Sample Data'!L79&lt;35,'Test Sample Data'!L79&gt;0),'Test Sample Data'!L79,35),""))</f>
        <v/>
      </c>
      <c r="M80" s="13" t="str">
        <f>'Gene Table'!D79</f>
        <v>hsa-miR-146a-5p</v>
      </c>
      <c r="N80" s="13" t="s">
        <v>311</v>
      </c>
      <c r="O80" s="13" t="str">
        <f>IF('Control Sample Data'!C79="","",IF(SUM('Control Sample Data'!C$3:C$98)&gt;10,IF(AND(ISNUMBER('Control Sample Data'!C79),'Control Sample Data'!C79&lt;35,'Control Sample Data'!C79&gt;0),'Control Sample Data'!C79,35),""))</f>
        <v/>
      </c>
      <c r="P80" s="13" t="str">
        <f>IF('Control Sample Data'!D79="","",IF(SUM('Control Sample Data'!D$3:D$98)&gt;10,IF(AND(ISNUMBER('Control Sample Data'!D79),'Control Sample Data'!D79&lt;35,'Control Sample Data'!D79&gt;0),'Control Sample Data'!D79,35),""))</f>
        <v/>
      </c>
      <c r="Q80" s="13" t="str">
        <f>IF('Control Sample Data'!E79="","",IF(SUM('Control Sample Data'!E$3:E$98)&gt;10,IF(AND(ISNUMBER('Control Sample Data'!E79),'Control Sample Data'!E79&lt;35,'Control Sample Data'!E79&gt;0),'Control Sample Data'!E79,35),""))</f>
        <v/>
      </c>
      <c r="R80" s="13" t="str">
        <f>IF('Control Sample Data'!F79="","",IF(SUM('Control Sample Data'!F$3:F$98)&gt;10,IF(AND(ISNUMBER('Control Sample Data'!F79),'Control Sample Data'!F79&lt;35,'Control Sample Data'!F79&gt;0),'Control Sample Data'!F79,35),""))</f>
        <v/>
      </c>
      <c r="S80" s="13" t="str">
        <f>IF('Control Sample Data'!G79="","",IF(SUM('Control Sample Data'!G$3:G$98)&gt;10,IF(AND(ISNUMBER('Control Sample Data'!G79),'Control Sample Data'!G79&lt;35,'Control Sample Data'!G79&gt;0),'Control Sample Data'!G79,35),""))</f>
        <v/>
      </c>
      <c r="T80" s="13" t="str">
        <f>IF('Control Sample Data'!H79="","",IF(SUM('Control Sample Data'!H$3:H$98)&gt;10,IF(AND(ISNUMBER('Control Sample Data'!H79),'Control Sample Data'!H79&lt;35,'Control Sample Data'!H79&gt;0),'Control Sample Data'!H79,35),""))</f>
        <v/>
      </c>
      <c r="U80" s="13" t="str">
        <f>IF('Control Sample Data'!I79="","",IF(SUM('Control Sample Data'!I$3:I$98)&gt;10,IF(AND(ISNUMBER('Control Sample Data'!I79),'Control Sample Data'!I79&lt;35,'Control Sample Data'!I79&gt;0),'Control Sample Data'!I79,35),""))</f>
        <v/>
      </c>
      <c r="V80" s="13" t="str">
        <f>IF('Control Sample Data'!J79="","",IF(SUM('Control Sample Data'!J$3:J$98)&gt;10,IF(AND(ISNUMBER('Control Sample Data'!J79),'Control Sample Data'!J79&lt;35,'Control Sample Data'!J79&gt;0),'Control Sample Data'!J79,35),""))</f>
        <v/>
      </c>
      <c r="W80" s="13" t="str">
        <f>IF('Control Sample Data'!K79="","",IF(SUM('Control Sample Data'!K$3:K$98)&gt;10,IF(AND(ISNUMBER('Control Sample Data'!K79),'Control Sample Data'!K79&lt;35,'Control Sample Data'!K79&gt;0),'Control Sample Data'!K79,35),""))</f>
        <v/>
      </c>
      <c r="X80" s="13" t="str">
        <f>IF('Control Sample Data'!L79="","",IF(SUM('Control Sample Data'!L$3:L$98)&gt;10,IF(AND(ISNUMBER('Control Sample Data'!L79),'Control Sample Data'!L79&lt;35,'Control Sample Data'!L79&gt;0),'Control Sample Data'!L79,35),""))</f>
        <v/>
      </c>
      <c r="AS80" s="12" t="str">
        <f t="shared" si="91"/>
        <v>hsa-miR-146a-5p</v>
      </c>
      <c r="AT80" s="43" t="s">
        <v>311</v>
      </c>
      <c r="AU80" s="13" t="str">
        <f t="shared" si="71"/>
        <v/>
      </c>
      <c r="AV80" s="13" t="str">
        <f t="shared" si="72"/>
        <v/>
      </c>
      <c r="AW80" s="13" t="str">
        <f t="shared" si="73"/>
        <v/>
      </c>
      <c r="AX80" s="13" t="str">
        <f t="shared" si="74"/>
        <v/>
      </c>
      <c r="AY80" s="13" t="str">
        <f t="shared" si="75"/>
        <v/>
      </c>
      <c r="AZ80" s="13" t="str">
        <f t="shared" si="76"/>
        <v/>
      </c>
      <c r="BA80" s="13" t="str">
        <f t="shared" si="77"/>
        <v/>
      </c>
      <c r="BB80" s="13" t="str">
        <f t="shared" si="78"/>
        <v/>
      </c>
      <c r="BC80" s="13" t="str">
        <f t="shared" si="79"/>
        <v/>
      </c>
      <c r="BD80" s="13" t="str">
        <f t="shared" si="80"/>
        <v/>
      </c>
      <c r="BE80" s="13" t="str">
        <f t="shared" si="81"/>
        <v/>
      </c>
      <c r="BF80" s="13" t="str">
        <f t="shared" si="82"/>
        <v/>
      </c>
      <c r="BG80" s="13" t="str">
        <f t="shared" si="83"/>
        <v/>
      </c>
      <c r="BH80" s="13" t="str">
        <f t="shared" si="84"/>
        <v/>
      </c>
      <c r="BI80" s="13" t="str">
        <f t="shared" si="85"/>
        <v/>
      </c>
      <c r="BJ80" s="13" t="str">
        <f t="shared" si="86"/>
        <v/>
      </c>
      <c r="BK80" s="13" t="str">
        <f t="shared" si="87"/>
        <v/>
      </c>
      <c r="BL80" s="13" t="str">
        <f t="shared" si="88"/>
        <v/>
      </c>
      <c r="BM80" s="13" t="str">
        <f t="shared" si="89"/>
        <v/>
      </c>
      <c r="BN80" s="13" t="str">
        <f t="shared" si="90"/>
        <v/>
      </c>
      <c r="BO80" s="45" t="str">
        <f t="shared" si="69"/>
        <v>N/A</v>
      </c>
      <c r="BP80" s="45" t="str">
        <f t="shared" si="70"/>
        <v>N/A</v>
      </c>
      <c r="BQ80" s="42" t="str">
        <f t="shared" si="92"/>
        <v>hsa-miR-146a-5p</v>
      </c>
      <c r="BR80" s="43" t="s">
        <v>521</v>
      </c>
      <c r="BS80" s="46" t="str">
        <f t="shared" si="93"/>
        <v/>
      </c>
      <c r="BT80" s="46" t="str">
        <f t="shared" si="94"/>
        <v/>
      </c>
      <c r="BU80" s="46" t="str">
        <f t="shared" si="95"/>
        <v/>
      </c>
      <c r="BV80" s="46" t="str">
        <f t="shared" si="96"/>
        <v/>
      </c>
      <c r="BW80" s="46" t="str">
        <f t="shared" si="97"/>
        <v/>
      </c>
      <c r="BX80" s="46" t="str">
        <f t="shared" si="98"/>
        <v/>
      </c>
      <c r="BY80" s="46" t="str">
        <f t="shared" si="99"/>
        <v/>
      </c>
      <c r="BZ80" s="46" t="str">
        <f t="shared" si="100"/>
        <v/>
      </c>
      <c r="CA80" s="46" t="str">
        <f t="shared" si="101"/>
        <v/>
      </c>
      <c r="CB80" s="46" t="str">
        <f t="shared" si="102"/>
        <v/>
      </c>
      <c r="CC80" s="46" t="str">
        <f t="shared" si="103"/>
        <v/>
      </c>
      <c r="CD80" s="46" t="str">
        <f t="shared" si="104"/>
        <v/>
      </c>
      <c r="CE80" s="46" t="str">
        <f t="shared" si="105"/>
        <v/>
      </c>
      <c r="CF80" s="46" t="str">
        <f t="shared" si="106"/>
        <v/>
      </c>
      <c r="CG80" s="46" t="str">
        <f t="shared" si="107"/>
        <v/>
      </c>
      <c r="CH80" s="46" t="str">
        <f t="shared" si="108"/>
        <v/>
      </c>
      <c r="CI80" s="46" t="str">
        <f t="shared" si="109"/>
        <v/>
      </c>
      <c r="CJ80" s="46" t="str">
        <f t="shared" si="110"/>
        <v/>
      </c>
      <c r="CK80" s="46" t="str">
        <f t="shared" si="111"/>
        <v/>
      </c>
      <c r="CL80" s="46" t="str">
        <f t="shared" si="112"/>
        <v/>
      </c>
    </row>
    <row r="81" spans="1:90">
      <c r="A81" s="12" t="str">
        <f>'Gene Table'!D80</f>
        <v>hsa-miR-192-5p</v>
      </c>
      <c r="B81" s="12" t="s">
        <v>315</v>
      </c>
      <c r="C81" s="13" t="str">
        <f>IF('Test Sample Data'!C80="","",IF(SUM('Test Sample Data'!C$3:C$98)&gt;10,IF(AND(ISNUMBER('Test Sample Data'!C80),'Test Sample Data'!C80&lt;35,'Test Sample Data'!C80&gt;0),'Test Sample Data'!C80,35),""))</f>
        <v/>
      </c>
      <c r="D81" s="13" t="str">
        <f>IF('Test Sample Data'!D80="","",IF(SUM('Test Sample Data'!D$3:D$98)&gt;10,IF(AND(ISNUMBER('Test Sample Data'!D80),'Test Sample Data'!D80&lt;35,'Test Sample Data'!D80&gt;0),'Test Sample Data'!D80,35),""))</f>
        <v/>
      </c>
      <c r="E81" s="13" t="str">
        <f>IF('Test Sample Data'!E80="","",IF(SUM('Test Sample Data'!E$3:E$98)&gt;10,IF(AND(ISNUMBER('Test Sample Data'!E80),'Test Sample Data'!E80&lt;35,'Test Sample Data'!E80&gt;0),'Test Sample Data'!E80,35),""))</f>
        <v/>
      </c>
      <c r="F81" s="13" t="str">
        <f>IF('Test Sample Data'!F80="","",IF(SUM('Test Sample Data'!F$3:F$98)&gt;10,IF(AND(ISNUMBER('Test Sample Data'!F80),'Test Sample Data'!F80&lt;35,'Test Sample Data'!F80&gt;0),'Test Sample Data'!F80,35),""))</f>
        <v/>
      </c>
      <c r="G81" s="13" t="str">
        <f>IF('Test Sample Data'!G80="","",IF(SUM('Test Sample Data'!G$3:G$98)&gt;10,IF(AND(ISNUMBER('Test Sample Data'!G80),'Test Sample Data'!G80&lt;35,'Test Sample Data'!G80&gt;0),'Test Sample Data'!G80,35),""))</f>
        <v/>
      </c>
      <c r="H81" s="13" t="str">
        <f>IF('Test Sample Data'!H80="","",IF(SUM('Test Sample Data'!H$3:H$98)&gt;10,IF(AND(ISNUMBER('Test Sample Data'!H80),'Test Sample Data'!H80&lt;35,'Test Sample Data'!H80&gt;0),'Test Sample Data'!H80,35),""))</f>
        <v/>
      </c>
      <c r="I81" s="13" t="str">
        <f>IF('Test Sample Data'!I80="","",IF(SUM('Test Sample Data'!I$3:I$98)&gt;10,IF(AND(ISNUMBER('Test Sample Data'!I80),'Test Sample Data'!I80&lt;35,'Test Sample Data'!I80&gt;0),'Test Sample Data'!I80,35),""))</f>
        <v/>
      </c>
      <c r="J81" s="13" t="str">
        <f>IF('Test Sample Data'!J80="","",IF(SUM('Test Sample Data'!J$3:J$98)&gt;10,IF(AND(ISNUMBER('Test Sample Data'!J80),'Test Sample Data'!J80&lt;35,'Test Sample Data'!J80&gt;0),'Test Sample Data'!J80,35),""))</f>
        <v/>
      </c>
      <c r="K81" s="13" t="str">
        <f>IF('Test Sample Data'!K80="","",IF(SUM('Test Sample Data'!K$3:K$98)&gt;10,IF(AND(ISNUMBER('Test Sample Data'!K80),'Test Sample Data'!K80&lt;35,'Test Sample Data'!K80&gt;0),'Test Sample Data'!K80,35),""))</f>
        <v/>
      </c>
      <c r="L81" s="13" t="str">
        <f>IF('Test Sample Data'!L80="","",IF(SUM('Test Sample Data'!L$3:L$98)&gt;10,IF(AND(ISNUMBER('Test Sample Data'!L80),'Test Sample Data'!L80&lt;35,'Test Sample Data'!L80&gt;0),'Test Sample Data'!L80,35),""))</f>
        <v/>
      </c>
      <c r="M81" s="13" t="str">
        <f>'Gene Table'!D80</f>
        <v>hsa-miR-192-5p</v>
      </c>
      <c r="N81" s="13" t="s">
        <v>315</v>
      </c>
      <c r="O81" s="13" t="str">
        <f>IF('Control Sample Data'!C80="","",IF(SUM('Control Sample Data'!C$3:C$98)&gt;10,IF(AND(ISNUMBER('Control Sample Data'!C80),'Control Sample Data'!C80&lt;35,'Control Sample Data'!C80&gt;0),'Control Sample Data'!C80,35),""))</f>
        <v/>
      </c>
      <c r="P81" s="13" t="str">
        <f>IF('Control Sample Data'!D80="","",IF(SUM('Control Sample Data'!D$3:D$98)&gt;10,IF(AND(ISNUMBER('Control Sample Data'!D80),'Control Sample Data'!D80&lt;35,'Control Sample Data'!D80&gt;0),'Control Sample Data'!D80,35),""))</f>
        <v/>
      </c>
      <c r="Q81" s="13" t="str">
        <f>IF('Control Sample Data'!E80="","",IF(SUM('Control Sample Data'!E$3:E$98)&gt;10,IF(AND(ISNUMBER('Control Sample Data'!E80),'Control Sample Data'!E80&lt;35,'Control Sample Data'!E80&gt;0),'Control Sample Data'!E80,35),""))</f>
        <v/>
      </c>
      <c r="R81" s="13" t="str">
        <f>IF('Control Sample Data'!F80="","",IF(SUM('Control Sample Data'!F$3:F$98)&gt;10,IF(AND(ISNUMBER('Control Sample Data'!F80),'Control Sample Data'!F80&lt;35,'Control Sample Data'!F80&gt;0),'Control Sample Data'!F80,35),""))</f>
        <v/>
      </c>
      <c r="S81" s="13" t="str">
        <f>IF('Control Sample Data'!G80="","",IF(SUM('Control Sample Data'!G$3:G$98)&gt;10,IF(AND(ISNUMBER('Control Sample Data'!G80),'Control Sample Data'!G80&lt;35,'Control Sample Data'!G80&gt;0),'Control Sample Data'!G80,35),""))</f>
        <v/>
      </c>
      <c r="T81" s="13" t="str">
        <f>IF('Control Sample Data'!H80="","",IF(SUM('Control Sample Data'!H$3:H$98)&gt;10,IF(AND(ISNUMBER('Control Sample Data'!H80),'Control Sample Data'!H80&lt;35,'Control Sample Data'!H80&gt;0),'Control Sample Data'!H80,35),""))</f>
        <v/>
      </c>
      <c r="U81" s="13" t="str">
        <f>IF('Control Sample Data'!I80="","",IF(SUM('Control Sample Data'!I$3:I$98)&gt;10,IF(AND(ISNUMBER('Control Sample Data'!I80),'Control Sample Data'!I80&lt;35,'Control Sample Data'!I80&gt;0),'Control Sample Data'!I80,35),""))</f>
        <v/>
      </c>
      <c r="V81" s="13" t="str">
        <f>IF('Control Sample Data'!J80="","",IF(SUM('Control Sample Data'!J$3:J$98)&gt;10,IF(AND(ISNUMBER('Control Sample Data'!J80),'Control Sample Data'!J80&lt;35,'Control Sample Data'!J80&gt;0),'Control Sample Data'!J80,35),""))</f>
        <v/>
      </c>
      <c r="W81" s="13" t="str">
        <f>IF('Control Sample Data'!K80="","",IF(SUM('Control Sample Data'!K$3:K$98)&gt;10,IF(AND(ISNUMBER('Control Sample Data'!K80),'Control Sample Data'!K80&lt;35,'Control Sample Data'!K80&gt;0),'Control Sample Data'!K80,35),""))</f>
        <v/>
      </c>
      <c r="X81" s="13" t="str">
        <f>IF('Control Sample Data'!L80="","",IF(SUM('Control Sample Data'!L$3:L$98)&gt;10,IF(AND(ISNUMBER('Control Sample Data'!L80),'Control Sample Data'!L80&lt;35,'Control Sample Data'!L80&gt;0),'Control Sample Data'!L80,35),""))</f>
        <v/>
      </c>
      <c r="AS81" s="12" t="str">
        <f t="shared" si="91"/>
        <v>hsa-miR-192-5p</v>
      </c>
      <c r="AT81" s="43" t="s">
        <v>315</v>
      </c>
      <c r="AU81" s="13" t="str">
        <f t="shared" si="71"/>
        <v/>
      </c>
      <c r="AV81" s="13" t="str">
        <f t="shared" si="72"/>
        <v/>
      </c>
      <c r="AW81" s="13" t="str">
        <f t="shared" si="73"/>
        <v/>
      </c>
      <c r="AX81" s="13" t="str">
        <f t="shared" si="74"/>
        <v/>
      </c>
      <c r="AY81" s="13" t="str">
        <f t="shared" si="75"/>
        <v/>
      </c>
      <c r="AZ81" s="13" t="str">
        <f t="shared" si="76"/>
        <v/>
      </c>
      <c r="BA81" s="13" t="str">
        <f t="shared" si="77"/>
        <v/>
      </c>
      <c r="BB81" s="13" t="str">
        <f t="shared" si="78"/>
        <v/>
      </c>
      <c r="BC81" s="13" t="str">
        <f t="shared" si="79"/>
        <v/>
      </c>
      <c r="BD81" s="13" t="str">
        <f t="shared" si="80"/>
        <v/>
      </c>
      <c r="BE81" s="13" t="str">
        <f t="shared" si="81"/>
        <v/>
      </c>
      <c r="BF81" s="13" t="str">
        <f t="shared" si="82"/>
        <v/>
      </c>
      <c r="BG81" s="13" t="str">
        <f t="shared" si="83"/>
        <v/>
      </c>
      <c r="BH81" s="13" t="str">
        <f t="shared" si="84"/>
        <v/>
      </c>
      <c r="BI81" s="13" t="str">
        <f t="shared" si="85"/>
        <v/>
      </c>
      <c r="BJ81" s="13" t="str">
        <f t="shared" si="86"/>
        <v/>
      </c>
      <c r="BK81" s="13" t="str">
        <f t="shared" si="87"/>
        <v/>
      </c>
      <c r="BL81" s="13" t="str">
        <f t="shared" si="88"/>
        <v/>
      </c>
      <c r="BM81" s="13" t="str">
        <f t="shared" si="89"/>
        <v/>
      </c>
      <c r="BN81" s="13" t="str">
        <f t="shared" si="90"/>
        <v/>
      </c>
      <c r="BO81" s="45" t="str">
        <f t="shared" si="69"/>
        <v>N/A</v>
      </c>
      <c r="BP81" s="45" t="str">
        <f t="shared" si="70"/>
        <v>N/A</v>
      </c>
      <c r="BQ81" s="42" t="str">
        <f t="shared" si="92"/>
        <v>hsa-miR-192-5p</v>
      </c>
      <c r="BR81" s="43" t="s">
        <v>522</v>
      </c>
      <c r="BS81" s="46" t="str">
        <f t="shared" si="93"/>
        <v/>
      </c>
      <c r="BT81" s="46" t="str">
        <f t="shared" si="94"/>
        <v/>
      </c>
      <c r="BU81" s="46" t="str">
        <f t="shared" si="95"/>
        <v/>
      </c>
      <c r="BV81" s="46" t="str">
        <f t="shared" si="96"/>
        <v/>
      </c>
      <c r="BW81" s="46" t="str">
        <f t="shared" si="97"/>
        <v/>
      </c>
      <c r="BX81" s="46" t="str">
        <f t="shared" si="98"/>
        <v/>
      </c>
      <c r="BY81" s="46" t="str">
        <f t="shared" si="99"/>
        <v/>
      </c>
      <c r="BZ81" s="46" t="str">
        <f t="shared" si="100"/>
        <v/>
      </c>
      <c r="CA81" s="46" t="str">
        <f t="shared" si="101"/>
        <v/>
      </c>
      <c r="CB81" s="46" t="str">
        <f t="shared" si="102"/>
        <v/>
      </c>
      <c r="CC81" s="46" t="str">
        <f t="shared" si="103"/>
        <v/>
      </c>
      <c r="CD81" s="46" t="str">
        <f t="shared" si="104"/>
        <v/>
      </c>
      <c r="CE81" s="46" t="str">
        <f t="shared" si="105"/>
        <v/>
      </c>
      <c r="CF81" s="46" t="str">
        <f t="shared" si="106"/>
        <v/>
      </c>
      <c r="CG81" s="46" t="str">
        <f t="shared" si="107"/>
        <v/>
      </c>
      <c r="CH81" s="46" t="str">
        <f t="shared" si="108"/>
        <v/>
      </c>
      <c r="CI81" s="46" t="str">
        <f t="shared" si="109"/>
        <v/>
      </c>
      <c r="CJ81" s="46" t="str">
        <f t="shared" si="110"/>
        <v/>
      </c>
      <c r="CK81" s="46" t="str">
        <f t="shared" si="111"/>
        <v/>
      </c>
      <c r="CL81" s="46" t="str">
        <f t="shared" si="112"/>
        <v/>
      </c>
    </row>
    <row r="82" spans="1:90">
      <c r="A82" s="12" t="str">
        <f>'Gene Table'!D81</f>
        <v>hsa-miR-199a-5p</v>
      </c>
      <c r="B82" s="12" t="s">
        <v>319</v>
      </c>
      <c r="C82" s="13" t="str">
        <f>IF('Test Sample Data'!C81="","",IF(SUM('Test Sample Data'!C$3:C$98)&gt;10,IF(AND(ISNUMBER('Test Sample Data'!C81),'Test Sample Data'!C81&lt;35,'Test Sample Data'!C81&gt;0),'Test Sample Data'!C81,35),""))</f>
        <v/>
      </c>
      <c r="D82" s="13" t="str">
        <f>IF('Test Sample Data'!D81="","",IF(SUM('Test Sample Data'!D$3:D$98)&gt;10,IF(AND(ISNUMBER('Test Sample Data'!D81),'Test Sample Data'!D81&lt;35,'Test Sample Data'!D81&gt;0),'Test Sample Data'!D81,35),""))</f>
        <v/>
      </c>
      <c r="E82" s="13" t="str">
        <f>IF('Test Sample Data'!E81="","",IF(SUM('Test Sample Data'!E$3:E$98)&gt;10,IF(AND(ISNUMBER('Test Sample Data'!E81),'Test Sample Data'!E81&lt;35,'Test Sample Data'!E81&gt;0),'Test Sample Data'!E81,35),""))</f>
        <v/>
      </c>
      <c r="F82" s="13" t="str">
        <f>IF('Test Sample Data'!F81="","",IF(SUM('Test Sample Data'!F$3:F$98)&gt;10,IF(AND(ISNUMBER('Test Sample Data'!F81),'Test Sample Data'!F81&lt;35,'Test Sample Data'!F81&gt;0),'Test Sample Data'!F81,35),""))</f>
        <v/>
      </c>
      <c r="G82" s="13" t="str">
        <f>IF('Test Sample Data'!G81="","",IF(SUM('Test Sample Data'!G$3:G$98)&gt;10,IF(AND(ISNUMBER('Test Sample Data'!G81),'Test Sample Data'!G81&lt;35,'Test Sample Data'!G81&gt;0),'Test Sample Data'!G81,35),""))</f>
        <v/>
      </c>
      <c r="H82" s="13" t="str">
        <f>IF('Test Sample Data'!H81="","",IF(SUM('Test Sample Data'!H$3:H$98)&gt;10,IF(AND(ISNUMBER('Test Sample Data'!H81),'Test Sample Data'!H81&lt;35,'Test Sample Data'!H81&gt;0),'Test Sample Data'!H81,35),""))</f>
        <v/>
      </c>
      <c r="I82" s="13" t="str">
        <f>IF('Test Sample Data'!I81="","",IF(SUM('Test Sample Data'!I$3:I$98)&gt;10,IF(AND(ISNUMBER('Test Sample Data'!I81),'Test Sample Data'!I81&lt;35,'Test Sample Data'!I81&gt;0),'Test Sample Data'!I81,35),""))</f>
        <v/>
      </c>
      <c r="J82" s="13" t="str">
        <f>IF('Test Sample Data'!J81="","",IF(SUM('Test Sample Data'!J$3:J$98)&gt;10,IF(AND(ISNUMBER('Test Sample Data'!J81),'Test Sample Data'!J81&lt;35,'Test Sample Data'!J81&gt;0),'Test Sample Data'!J81,35),""))</f>
        <v/>
      </c>
      <c r="K82" s="13" t="str">
        <f>IF('Test Sample Data'!K81="","",IF(SUM('Test Sample Data'!K$3:K$98)&gt;10,IF(AND(ISNUMBER('Test Sample Data'!K81),'Test Sample Data'!K81&lt;35,'Test Sample Data'!K81&gt;0),'Test Sample Data'!K81,35),""))</f>
        <v/>
      </c>
      <c r="L82" s="13" t="str">
        <f>IF('Test Sample Data'!L81="","",IF(SUM('Test Sample Data'!L$3:L$98)&gt;10,IF(AND(ISNUMBER('Test Sample Data'!L81),'Test Sample Data'!L81&lt;35,'Test Sample Data'!L81&gt;0),'Test Sample Data'!L81,35),""))</f>
        <v/>
      </c>
      <c r="M82" s="13" t="str">
        <f>'Gene Table'!D81</f>
        <v>hsa-miR-199a-5p</v>
      </c>
      <c r="N82" s="13" t="s">
        <v>319</v>
      </c>
      <c r="O82" s="13" t="str">
        <f>IF('Control Sample Data'!C81="","",IF(SUM('Control Sample Data'!C$3:C$98)&gt;10,IF(AND(ISNUMBER('Control Sample Data'!C81),'Control Sample Data'!C81&lt;35,'Control Sample Data'!C81&gt;0),'Control Sample Data'!C81,35),""))</f>
        <v/>
      </c>
      <c r="P82" s="13" t="str">
        <f>IF('Control Sample Data'!D81="","",IF(SUM('Control Sample Data'!D$3:D$98)&gt;10,IF(AND(ISNUMBER('Control Sample Data'!D81),'Control Sample Data'!D81&lt;35,'Control Sample Data'!D81&gt;0),'Control Sample Data'!D81,35),""))</f>
        <v/>
      </c>
      <c r="Q82" s="13" t="str">
        <f>IF('Control Sample Data'!E81="","",IF(SUM('Control Sample Data'!E$3:E$98)&gt;10,IF(AND(ISNUMBER('Control Sample Data'!E81),'Control Sample Data'!E81&lt;35,'Control Sample Data'!E81&gt;0),'Control Sample Data'!E81,35),""))</f>
        <v/>
      </c>
      <c r="R82" s="13" t="str">
        <f>IF('Control Sample Data'!F81="","",IF(SUM('Control Sample Data'!F$3:F$98)&gt;10,IF(AND(ISNUMBER('Control Sample Data'!F81),'Control Sample Data'!F81&lt;35,'Control Sample Data'!F81&gt;0),'Control Sample Data'!F81,35),""))</f>
        <v/>
      </c>
      <c r="S82" s="13" t="str">
        <f>IF('Control Sample Data'!G81="","",IF(SUM('Control Sample Data'!G$3:G$98)&gt;10,IF(AND(ISNUMBER('Control Sample Data'!G81),'Control Sample Data'!G81&lt;35,'Control Sample Data'!G81&gt;0),'Control Sample Data'!G81,35),""))</f>
        <v/>
      </c>
      <c r="T82" s="13" t="str">
        <f>IF('Control Sample Data'!H81="","",IF(SUM('Control Sample Data'!H$3:H$98)&gt;10,IF(AND(ISNUMBER('Control Sample Data'!H81),'Control Sample Data'!H81&lt;35,'Control Sample Data'!H81&gt;0),'Control Sample Data'!H81,35),""))</f>
        <v/>
      </c>
      <c r="U82" s="13" t="str">
        <f>IF('Control Sample Data'!I81="","",IF(SUM('Control Sample Data'!I$3:I$98)&gt;10,IF(AND(ISNUMBER('Control Sample Data'!I81),'Control Sample Data'!I81&lt;35,'Control Sample Data'!I81&gt;0),'Control Sample Data'!I81,35),""))</f>
        <v/>
      </c>
      <c r="V82" s="13" t="str">
        <f>IF('Control Sample Data'!J81="","",IF(SUM('Control Sample Data'!J$3:J$98)&gt;10,IF(AND(ISNUMBER('Control Sample Data'!J81),'Control Sample Data'!J81&lt;35,'Control Sample Data'!J81&gt;0),'Control Sample Data'!J81,35),""))</f>
        <v/>
      </c>
      <c r="W82" s="13" t="str">
        <f>IF('Control Sample Data'!K81="","",IF(SUM('Control Sample Data'!K$3:K$98)&gt;10,IF(AND(ISNUMBER('Control Sample Data'!K81),'Control Sample Data'!K81&lt;35,'Control Sample Data'!K81&gt;0),'Control Sample Data'!K81,35),""))</f>
        <v/>
      </c>
      <c r="X82" s="13" t="str">
        <f>IF('Control Sample Data'!L81="","",IF(SUM('Control Sample Data'!L$3:L$98)&gt;10,IF(AND(ISNUMBER('Control Sample Data'!L81),'Control Sample Data'!L81&lt;35,'Control Sample Data'!L81&gt;0),'Control Sample Data'!L81,35),""))</f>
        <v/>
      </c>
      <c r="AS82" s="12" t="str">
        <f t="shared" si="91"/>
        <v>hsa-miR-199a-5p</v>
      </c>
      <c r="AT82" s="43" t="s">
        <v>319</v>
      </c>
      <c r="AU82" s="13" t="str">
        <f t="shared" si="71"/>
        <v/>
      </c>
      <c r="AV82" s="13" t="str">
        <f t="shared" si="72"/>
        <v/>
      </c>
      <c r="AW82" s="13" t="str">
        <f t="shared" si="73"/>
        <v/>
      </c>
      <c r="AX82" s="13" t="str">
        <f t="shared" si="74"/>
        <v/>
      </c>
      <c r="AY82" s="13" t="str">
        <f t="shared" si="75"/>
        <v/>
      </c>
      <c r="AZ82" s="13" t="str">
        <f t="shared" si="76"/>
        <v/>
      </c>
      <c r="BA82" s="13" t="str">
        <f t="shared" si="77"/>
        <v/>
      </c>
      <c r="BB82" s="13" t="str">
        <f t="shared" si="78"/>
        <v/>
      </c>
      <c r="BC82" s="13" t="str">
        <f t="shared" si="79"/>
        <v/>
      </c>
      <c r="BD82" s="13" t="str">
        <f t="shared" si="80"/>
        <v/>
      </c>
      <c r="BE82" s="13" t="str">
        <f t="shared" si="81"/>
        <v/>
      </c>
      <c r="BF82" s="13" t="str">
        <f t="shared" si="82"/>
        <v/>
      </c>
      <c r="BG82" s="13" t="str">
        <f t="shared" si="83"/>
        <v/>
      </c>
      <c r="BH82" s="13" t="str">
        <f t="shared" si="84"/>
        <v/>
      </c>
      <c r="BI82" s="13" t="str">
        <f t="shared" si="85"/>
        <v/>
      </c>
      <c r="BJ82" s="13" t="str">
        <f t="shared" si="86"/>
        <v/>
      </c>
      <c r="BK82" s="13" t="str">
        <f t="shared" si="87"/>
        <v/>
      </c>
      <c r="BL82" s="13" t="str">
        <f t="shared" si="88"/>
        <v/>
      </c>
      <c r="BM82" s="13" t="str">
        <f t="shared" si="89"/>
        <v/>
      </c>
      <c r="BN82" s="13" t="str">
        <f t="shared" si="90"/>
        <v/>
      </c>
      <c r="BO82" s="45" t="str">
        <f t="shared" si="69"/>
        <v>N/A</v>
      </c>
      <c r="BP82" s="45" t="str">
        <f t="shared" si="70"/>
        <v>N/A</v>
      </c>
      <c r="BQ82" s="42" t="str">
        <f t="shared" si="92"/>
        <v>hsa-miR-199a-5p</v>
      </c>
      <c r="BR82" s="43" t="s">
        <v>523</v>
      </c>
      <c r="BS82" s="46" t="str">
        <f t="shared" si="93"/>
        <v/>
      </c>
      <c r="BT82" s="46" t="str">
        <f t="shared" si="94"/>
        <v/>
      </c>
      <c r="BU82" s="46" t="str">
        <f t="shared" si="95"/>
        <v/>
      </c>
      <c r="BV82" s="46" t="str">
        <f t="shared" si="96"/>
        <v/>
      </c>
      <c r="BW82" s="46" t="str">
        <f t="shared" si="97"/>
        <v/>
      </c>
      <c r="BX82" s="46" t="str">
        <f t="shared" si="98"/>
        <v/>
      </c>
      <c r="BY82" s="46" t="str">
        <f t="shared" si="99"/>
        <v/>
      </c>
      <c r="BZ82" s="46" t="str">
        <f t="shared" si="100"/>
        <v/>
      </c>
      <c r="CA82" s="46" t="str">
        <f t="shared" si="101"/>
        <v/>
      </c>
      <c r="CB82" s="46" t="str">
        <f t="shared" si="102"/>
        <v/>
      </c>
      <c r="CC82" s="46" t="str">
        <f t="shared" si="103"/>
        <v/>
      </c>
      <c r="CD82" s="46" t="str">
        <f t="shared" si="104"/>
        <v/>
      </c>
      <c r="CE82" s="46" t="str">
        <f t="shared" si="105"/>
        <v/>
      </c>
      <c r="CF82" s="46" t="str">
        <f t="shared" si="106"/>
        <v/>
      </c>
      <c r="CG82" s="46" t="str">
        <f t="shared" si="107"/>
        <v/>
      </c>
      <c r="CH82" s="46" t="str">
        <f t="shared" si="108"/>
        <v/>
      </c>
      <c r="CI82" s="46" t="str">
        <f t="shared" si="109"/>
        <v/>
      </c>
      <c r="CJ82" s="46" t="str">
        <f t="shared" si="110"/>
        <v/>
      </c>
      <c r="CK82" s="46" t="str">
        <f t="shared" si="111"/>
        <v/>
      </c>
      <c r="CL82" s="46" t="str">
        <f t="shared" si="112"/>
        <v/>
      </c>
    </row>
    <row r="83" spans="1:90">
      <c r="A83" s="12" t="str">
        <f>'Gene Table'!D82</f>
        <v>hsa-miR-200c-3p</v>
      </c>
      <c r="B83" s="12" t="s">
        <v>323</v>
      </c>
      <c r="C83" s="13" t="str">
        <f>IF('Test Sample Data'!C82="","",IF(SUM('Test Sample Data'!C$3:C$98)&gt;10,IF(AND(ISNUMBER('Test Sample Data'!C82),'Test Sample Data'!C82&lt;35,'Test Sample Data'!C82&gt;0),'Test Sample Data'!C82,35),""))</f>
        <v/>
      </c>
      <c r="D83" s="13" t="str">
        <f>IF('Test Sample Data'!D82="","",IF(SUM('Test Sample Data'!D$3:D$98)&gt;10,IF(AND(ISNUMBER('Test Sample Data'!D82),'Test Sample Data'!D82&lt;35,'Test Sample Data'!D82&gt;0),'Test Sample Data'!D82,35),""))</f>
        <v/>
      </c>
      <c r="E83" s="13" t="str">
        <f>IF('Test Sample Data'!E82="","",IF(SUM('Test Sample Data'!E$3:E$98)&gt;10,IF(AND(ISNUMBER('Test Sample Data'!E82),'Test Sample Data'!E82&lt;35,'Test Sample Data'!E82&gt;0),'Test Sample Data'!E82,35),""))</f>
        <v/>
      </c>
      <c r="F83" s="13" t="str">
        <f>IF('Test Sample Data'!F82="","",IF(SUM('Test Sample Data'!F$3:F$98)&gt;10,IF(AND(ISNUMBER('Test Sample Data'!F82),'Test Sample Data'!F82&lt;35,'Test Sample Data'!F82&gt;0),'Test Sample Data'!F82,35),""))</f>
        <v/>
      </c>
      <c r="G83" s="13" t="str">
        <f>IF('Test Sample Data'!G82="","",IF(SUM('Test Sample Data'!G$3:G$98)&gt;10,IF(AND(ISNUMBER('Test Sample Data'!G82),'Test Sample Data'!G82&lt;35,'Test Sample Data'!G82&gt;0),'Test Sample Data'!G82,35),""))</f>
        <v/>
      </c>
      <c r="H83" s="13" t="str">
        <f>IF('Test Sample Data'!H82="","",IF(SUM('Test Sample Data'!H$3:H$98)&gt;10,IF(AND(ISNUMBER('Test Sample Data'!H82),'Test Sample Data'!H82&lt;35,'Test Sample Data'!H82&gt;0),'Test Sample Data'!H82,35),""))</f>
        <v/>
      </c>
      <c r="I83" s="13" t="str">
        <f>IF('Test Sample Data'!I82="","",IF(SUM('Test Sample Data'!I$3:I$98)&gt;10,IF(AND(ISNUMBER('Test Sample Data'!I82),'Test Sample Data'!I82&lt;35,'Test Sample Data'!I82&gt;0),'Test Sample Data'!I82,35),""))</f>
        <v/>
      </c>
      <c r="J83" s="13" t="str">
        <f>IF('Test Sample Data'!J82="","",IF(SUM('Test Sample Data'!J$3:J$98)&gt;10,IF(AND(ISNUMBER('Test Sample Data'!J82),'Test Sample Data'!J82&lt;35,'Test Sample Data'!J82&gt;0),'Test Sample Data'!J82,35),""))</f>
        <v/>
      </c>
      <c r="K83" s="13" t="str">
        <f>IF('Test Sample Data'!K82="","",IF(SUM('Test Sample Data'!K$3:K$98)&gt;10,IF(AND(ISNUMBER('Test Sample Data'!K82),'Test Sample Data'!K82&lt;35,'Test Sample Data'!K82&gt;0),'Test Sample Data'!K82,35),""))</f>
        <v/>
      </c>
      <c r="L83" s="13" t="str">
        <f>IF('Test Sample Data'!L82="","",IF(SUM('Test Sample Data'!L$3:L$98)&gt;10,IF(AND(ISNUMBER('Test Sample Data'!L82),'Test Sample Data'!L82&lt;35,'Test Sample Data'!L82&gt;0),'Test Sample Data'!L82,35),""))</f>
        <v/>
      </c>
      <c r="M83" s="13" t="str">
        <f>'Gene Table'!D82</f>
        <v>hsa-miR-200c-3p</v>
      </c>
      <c r="N83" s="13" t="s">
        <v>323</v>
      </c>
      <c r="O83" s="13" t="str">
        <f>IF('Control Sample Data'!C82="","",IF(SUM('Control Sample Data'!C$3:C$98)&gt;10,IF(AND(ISNUMBER('Control Sample Data'!C82),'Control Sample Data'!C82&lt;35,'Control Sample Data'!C82&gt;0),'Control Sample Data'!C82,35),""))</f>
        <v/>
      </c>
      <c r="P83" s="13" t="str">
        <f>IF('Control Sample Data'!D82="","",IF(SUM('Control Sample Data'!D$3:D$98)&gt;10,IF(AND(ISNUMBER('Control Sample Data'!D82),'Control Sample Data'!D82&lt;35,'Control Sample Data'!D82&gt;0),'Control Sample Data'!D82,35),""))</f>
        <v/>
      </c>
      <c r="Q83" s="13" t="str">
        <f>IF('Control Sample Data'!E82="","",IF(SUM('Control Sample Data'!E$3:E$98)&gt;10,IF(AND(ISNUMBER('Control Sample Data'!E82),'Control Sample Data'!E82&lt;35,'Control Sample Data'!E82&gt;0),'Control Sample Data'!E82,35),""))</f>
        <v/>
      </c>
      <c r="R83" s="13" t="str">
        <f>IF('Control Sample Data'!F82="","",IF(SUM('Control Sample Data'!F$3:F$98)&gt;10,IF(AND(ISNUMBER('Control Sample Data'!F82),'Control Sample Data'!F82&lt;35,'Control Sample Data'!F82&gt;0),'Control Sample Data'!F82,35),""))</f>
        <v/>
      </c>
      <c r="S83" s="13" t="str">
        <f>IF('Control Sample Data'!G82="","",IF(SUM('Control Sample Data'!G$3:G$98)&gt;10,IF(AND(ISNUMBER('Control Sample Data'!G82),'Control Sample Data'!G82&lt;35,'Control Sample Data'!G82&gt;0),'Control Sample Data'!G82,35),""))</f>
        <v/>
      </c>
      <c r="T83" s="13" t="str">
        <f>IF('Control Sample Data'!H82="","",IF(SUM('Control Sample Data'!H$3:H$98)&gt;10,IF(AND(ISNUMBER('Control Sample Data'!H82),'Control Sample Data'!H82&lt;35,'Control Sample Data'!H82&gt;0),'Control Sample Data'!H82,35),""))</f>
        <v/>
      </c>
      <c r="U83" s="13" t="str">
        <f>IF('Control Sample Data'!I82="","",IF(SUM('Control Sample Data'!I$3:I$98)&gt;10,IF(AND(ISNUMBER('Control Sample Data'!I82),'Control Sample Data'!I82&lt;35,'Control Sample Data'!I82&gt;0),'Control Sample Data'!I82,35),""))</f>
        <v/>
      </c>
      <c r="V83" s="13" t="str">
        <f>IF('Control Sample Data'!J82="","",IF(SUM('Control Sample Data'!J$3:J$98)&gt;10,IF(AND(ISNUMBER('Control Sample Data'!J82),'Control Sample Data'!J82&lt;35,'Control Sample Data'!J82&gt;0),'Control Sample Data'!J82,35),""))</f>
        <v/>
      </c>
      <c r="W83" s="13" t="str">
        <f>IF('Control Sample Data'!K82="","",IF(SUM('Control Sample Data'!K$3:K$98)&gt;10,IF(AND(ISNUMBER('Control Sample Data'!K82),'Control Sample Data'!K82&lt;35,'Control Sample Data'!K82&gt;0),'Control Sample Data'!K82,35),""))</f>
        <v/>
      </c>
      <c r="X83" s="13" t="str">
        <f>IF('Control Sample Data'!L82="","",IF(SUM('Control Sample Data'!L$3:L$98)&gt;10,IF(AND(ISNUMBER('Control Sample Data'!L82),'Control Sample Data'!L82&lt;35,'Control Sample Data'!L82&gt;0),'Control Sample Data'!L82,35),""))</f>
        <v/>
      </c>
      <c r="AS83" s="12"/>
      <c r="AT83" s="43" t="s">
        <v>323</v>
      </c>
      <c r="AU83" s="13" t="str">
        <f t="shared" si="71"/>
        <v/>
      </c>
      <c r="AV83" s="13" t="str">
        <f t="shared" si="72"/>
        <v/>
      </c>
      <c r="AW83" s="13" t="str">
        <f t="shared" si="73"/>
        <v/>
      </c>
      <c r="AX83" s="13" t="str">
        <f t="shared" si="74"/>
        <v/>
      </c>
      <c r="AY83" s="13" t="str">
        <f t="shared" si="75"/>
        <v/>
      </c>
      <c r="AZ83" s="13" t="str">
        <f t="shared" si="76"/>
        <v/>
      </c>
      <c r="BA83" s="13" t="str">
        <f t="shared" si="77"/>
        <v/>
      </c>
      <c r="BB83" s="13" t="str">
        <f t="shared" si="78"/>
        <v/>
      </c>
      <c r="BC83" s="13" t="str">
        <f t="shared" si="79"/>
        <v/>
      </c>
      <c r="BD83" s="13" t="str">
        <f t="shared" si="80"/>
        <v/>
      </c>
      <c r="BE83" s="13" t="str">
        <f t="shared" si="81"/>
        <v/>
      </c>
      <c r="BF83" s="13" t="str">
        <f t="shared" si="82"/>
        <v/>
      </c>
      <c r="BG83" s="13" t="str">
        <f t="shared" si="83"/>
        <v/>
      </c>
      <c r="BH83" s="13" t="str">
        <f t="shared" si="84"/>
        <v/>
      </c>
      <c r="BI83" s="13" t="str">
        <f t="shared" si="85"/>
        <v/>
      </c>
      <c r="BJ83" s="13" t="str">
        <f t="shared" si="86"/>
        <v/>
      </c>
      <c r="BK83" s="13" t="str">
        <f t="shared" si="87"/>
        <v/>
      </c>
      <c r="BL83" s="13" t="str">
        <f t="shared" si="88"/>
        <v/>
      </c>
      <c r="BM83" s="13" t="str">
        <f t="shared" si="89"/>
        <v/>
      </c>
      <c r="BN83" s="13" t="str">
        <f t="shared" si="90"/>
        <v/>
      </c>
      <c r="BO83" s="45" t="str">
        <f t="shared" si="69"/>
        <v>N/A</v>
      </c>
      <c r="BP83" s="45" t="str">
        <f t="shared" si="70"/>
        <v>N/A</v>
      </c>
      <c r="BQ83" s="42"/>
      <c r="BR83" s="43" t="s">
        <v>524</v>
      </c>
      <c r="BS83" s="46" t="str">
        <f t="shared" si="93"/>
        <v/>
      </c>
      <c r="BT83" s="46" t="str">
        <f t="shared" si="94"/>
        <v/>
      </c>
      <c r="BU83" s="46" t="str">
        <f t="shared" si="95"/>
        <v/>
      </c>
      <c r="BV83" s="46" t="str">
        <f t="shared" si="96"/>
        <v/>
      </c>
      <c r="BW83" s="46" t="str">
        <f t="shared" si="97"/>
        <v/>
      </c>
      <c r="BX83" s="46" t="str">
        <f t="shared" si="98"/>
        <v/>
      </c>
      <c r="BY83" s="46" t="str">
        <f t="shared" si="99"/>
        <v/>
      </c>
      <c r="BZ83" s="46" t="str">
        <f t="shared" si="100"/>
        <v/>
      </c>
      <c r="CA83" s="46" t="str">
        <f t="shared" si="101"/>
        <v/>
      </c>
      <c r="CB83" s="46" t="str">
        <f t="shared" si="102"/>
        <v/>
      </c>
      <c r="CC83" s="46" t="str">
        <f t="shared" si="103"/>
        <v/>
      </c>
      <c r="CD83" s="46" t="str">
        <f t="shared" si="104"/>
        <v/>
      </c>
      <c r="CE83" s="46" t="str">
        <f t="shared" si="105"/>
        <v/>
      </c>
      <c r="CF83" s="46" t="str">
        <f t="shared" si="106"/>
        <v/>
      </c>
      <c r="CG83" s="46" t="str">
        <f t="shared" si="107"/>
        <v/>
      </c>
      <c r="CH83" s="46" t="str">
        <f t="shared" si="108"/>
        <v/>
      </c>
      <c r="CI83" s="46" t="str">
        <f t="shared" si="109"/>
        <v/>
      </c>
      <c r="CJ83" s="46" t="str">
        <f t="shared" si="110"/>
        <v/>
      </c>
      <c r="CK83" s="46" t="str">
        <f t="shared" si="111"/>
        <v/>
      </c>
      <c r="CL83" s="46" t="str">
        <f t="shared" si="112"/>
        <v/>
      </c>
    </row>
    <row r="84" spans="1:90">
      <c r="A84" s="12" t="str">
        <f>'Gene Table'!D83</f>
        <v>hsa-miR-29a-3p</v>
      </c>
      <c r="B84" s="12" t="s">
        <v>327</v>
      </c>
      <c r="C84" s="13" t="str">
        <f>IF('Test Sample Data'!C83="","",IF(SUM('Test Sample Data'!C$3:C$98)&gt;10,IF(AND(ISNUMBER('Test Sample Data'!C83),'Test Sample Data'!C83&lt;35,'Test Sample Data'!C83&gt;0),'Test Sample Data'!C83,35),""))</f>
        <v/>
      </c>
      <c r="D84" s="13" t="str">
        <f>IF('Test Sample Data'!D83="","",IF(SUM('Test Sample Data'!D$3:D$98)&gt;10,IF(AND(ISNUMBER('Test Sample Data'!D83),'Test Sample Data'!D83&lt;35,'Test Sample Data'!D83&gt;0),'Test Sample Data'!D83,35),""))</f>
        <v/>
      </c>
      <c r="E84" s="13" t="str">
        <f>IF('Test Sample Data'!E83="","",IF(SUM('Test Sample Data'!E$3:E$98)&gt;10,IF(AND(ISNUMBER('Test Sample Data'!E83),'Test Sample Data'!E83&lt;35,'Test Sample Data'!E83&gt;0),'Test Sample Data'!E83,35),""))</f>
        <v/>
      </c>
      <c r="F84" s="13" t="str">
        <f>IF('Test Sample Data'!F83="","",IF(SUM('Test Sample Data'!F$3:F$98)&gt;10,IF(AND(ISNUMBER('Test Sample Data'!F83),'Test Sample Data'!F83&lt;35,'Test Sample Data'!F83&gt;0),'Test Sample Data'!F83,35),""))</f>
        <v/>
      </c>
      <c r="G84" s="13" t="str">
        <f>IF('Test Sample Data'!G83="","",IF(SUM('Test Sample Data'!G$3:G$98)&gt;10,IF(AND(ISNUMBER('Test Sample Data'!G83),'Test Sample Data'!G83&lt;35,'Test Sample Data'!G83&gt;0),'Test Sample Data'!G83,35),""))</f>
        <v/>
      </c>
      <c r="H84" s="13" t="str">
        <f>IF('Test Sample Data'!H83="","",IF(SUM('Test Sample Data'!H$3:H$98)&gt;10,IF(AND(ISNUMBER('Test Sample Data'!H83),'Test Sample Data'!H83&lt;35,'Test Sample Data'!H83&gt;0),'Test Sample Data'!H83,35),""))</f>
        <v/>
      </c>
      <c r="I84" s="13" t="str">
        <f>IF('Test Sample Data'!I83="","",IF(SUM('Test Sample Data'!I$3:I$98)&gt;10,IF(AND(ISNUMBER('Test Sample Data'!I83),'Test Sample Data'!I83&lt;35,'Test Sample Data'!I83&gt;0),'Test Sample Data'!I83,35),""))</f>
        <v/>
      </c>
      <c r="J84" s="13" t="str">
        <f>IF('Test Sample Data'!J83="","",IF(SUM('Test Sample Data'!J$3:J$98)&gt;10,IF(AND(ISNUMBER('Test Sample Data'!J83),'Test Sample Data'!J83&lt;35,'Test Sample Data'!J83&gt;0),'Test Sample Data'!J83,35),""))</f>
        <v/>
      </c>
      <c r="K84" s="13" t="str">
        <f>IF('Test Sample Data'!K83="","",IF(SUM('Test Sample Data'!K$3:K$98)&gt;10,IF(AND(ISNUMBER('Test Sample Data'!K83),'Test Sample Data'!K83&lt;35,'Test Sample Data'!K83&gt;0),'Test Sample Data'!K83,35),""))</f>
        <v/>
      </c>
      <c r="L84" s="13" t="str">
        <f>IF('Test Sample Data'!L83="","",IF(SUM('Test Sample Data'!L$3:L$98)&gt;10,IF(AND(ISNUMBER('Test Sample Data'!L83),'Test Sample Data'!L83&lt;35,'Test Sample Data'!L83&gt;0),'Test Sample Data'!L83,35),""))</f>
        <v/>
      </c>
      <c r="M84" s="13" t="str">
        <f>'Gene Table'!D83</f>
        <v>hsa-miR-29a-3p</v>
      </c>
      <c r="N84" s="13" t="s">
        <v>327</v>
      </c>
      <c r="O84" s="13" t="str">
        <f>IF('Control Sample Data'!C83="","",IF(SUM('Control Sample Data'!C$3:C$98)&gt;10,IF(AND(ISNUMBER('Control Sample Data'!C83),'Control Sample Data'!C83&lt;35,'Control Sample Data'!C83&gt;0),'Control Sample Data'!C83,35),""))</f>
        <v/>
      </c>
      <c r="P84" s="13" t="str">
        <f>IF('Control Sample Data'!D83="","",IF(SUM('Control Sample Data'!D$3:D$98)&gt;10,IF(AND(ISNUMBER('Control Sample Data'!D83),'Control Sample Data'!D83&lt;35,'Control Sample Data'!D83&gt;0),'Control Sample Data'!D83,35),""))</f>
        <v/>
      </c>
      <c r="Q84" s="13" t="str">
        <f>IF('Control Sample Data'!E83="","",IF(SUM('Control Sample Data'!E$3:E$98)&gt;10,IF(AND(ISNUMBER('Control Sample Data'!E83),'Control Sample Data'!E83&lt;35,'Control Sample Data'!E83&gt;0),'Control Sample Data'!E83,35),""))</f>
        <v/>
      </c>
      <c r="R84" s="13" t="str">
        <f>IF('Control Sample Data'!F83="","",IF(SUM('Control Sample Data'!F$3:F$98)&gt;10,IF(AND(ISNUMBER('Control Sample Data'!F83),'Control Sample Data'!F83&lt;35,'Control Sample Data'!F83&gt;0),'Control Sample Data'!F83,35),""))</f>
        <v/>
      </c>
      <c r="S84" s="13" t="str">
        <f>IF('Control Sample Data'!G83="","",IF(SUM('Control Sample Data'!G$3:G$98)&gt;10,IF(AND(ISNUMBER('Control Sample Data'!G83),'Control Sample Data'!G83&lt;35,'Control Sample Data'!G83&gt;0),'Control Sample Data'!G83,35),""))</f>
        <v/>
      </c>
      <c r="T84" s="13" t="str">
        <f>IF('Control Sample Data'!H83="","",IF(SUM('Control Sample Data'!H$3:H$98)&gt;10,IF(AND(ISNUMBER('Control Sample Data'!H83),'Control Sample Data'!H83&lt;35,'Control Sample Data'!H83&gt;0),'Control Sample Data'!H83,35),""))</f>
        <v/>
      </c>
      <c r="U84" s="13" t="str">
        <f>IF('Control Sample Data'!I83="","",IF(SUM('Control Sample Data'!I$3:I$98)&gt;10,IF(AND(ISNUMBER('Control Sample Data'!I83),'Control Sample Data'!I83&lt;35,'Control Sample Data'!I83&gt;0),'Control Sample Data'!I83,35),""))</f>
        <v/>
      </c>
      <c r="V84" s="13" t="str">
        <f>IF('Control Sample Data'!J83="","",IF(SUM('Control Sample Data'!J$3:J$98)&gt;10,IF(AND(ISNUMBER('Control Sample Data'!J83),'Control Sample Data'!J83&lt;35,'Control Sample Data'!J83&gt;0),'Control Sample Data'!J83,35),""))</f>
        <v/>
      </c>
      <c r="W84" s="13" t="str">
        <f>IF('Control Sample Data'!K83="","",IF(SUM('Control Sample Data'!K$3:K$98)&gt;10,IF(AND(ISNUMBER('Control Sample Data'!K83),'Control Sample Data'!K83&lt;35,'Control Sample Data'!K83&gt;0),'Control Sample Data'!K83,35),""))</f>
        <v/>
      </c>
      <c r="X84" s="13" t="str">
        <f>IF('Control Sample Data'!L83="","",IF(SUM('Control Sample Data'!L$3:L$98)&gt;10,IF(AND(ISNUMBER('Control Sample Data'!L83),'Control Sample Data'!L83&lt;35,'Control Sample Data'!L83&gt;0),'Control Sample Data'!L83,35),""))</f>
        <v/>
      </c>
      <c r="AS84" s="12"/>
      <c r="AT84" s="43" t="s">
        <v>327</v>
      </c>
      <c r="AU84" s="13" t="str">
        <f t="shared" si="71"/>
        <v/>
      </c>
      <c r="AV84" s="13" t="str">
        <f t="shared" si="72"/>
        <v/>
      </c>
      <c r="AW84" s="13" t="str">
        <f t="shared" si="73"/>
        <v/>
      </c>
      <c r="AX84" s="13" t="str">
        <f t="shared" si="74"/>
        <v/>
      </c>
      <c r="AY84" s="13" t="str">
        <f t="shared" si="75"/>
        <v/>
      </c>
      <c r="AZ84" s="13" t="str">
        <f t="shared" si="76"/>
        <v/>
      </c>
      <c r="BA84" s="13" t="str">
        <f t="shared" si="77"/>
        <v/>
      </c>
      <c r="BB84" s="13" t="str">
        <f t="shared" si="78"/>
        <v/>
      </c>
      <c r="BC84" s="13" t="str">
        <f t="shared" si="79"/>
        <v/>
      </c>
      <c r="BD84" s="13" t="str">
        <f t="shared" si="80"/>
        <v/>
      </c>
      <c r="BE84" s="13" t="str">
        <f t="shared" si="81"/>
        <v/>
      </c>
      <c r="BF84" s="13" t="str">
        <f t="shared" si="82"/>
        <v/>
      </c>
      <c r="BG84" s="13" t="str">
        <f t="shared" si="83"/>
        <v/>
      </c>
      <c r="BH84" s="13" t="str">
        <f t="shared" si="84"/>
        <v/>
      </c>
      <c r="BI84" s="13" t="str">
        <f t="shared" si="85"/>
        <v/>
      </c>
      <c r="BJ84" s="13" t="str">
        <f t="shared" si="86"/>
        <v/>
      </c>
      <c r="BK84" s="13" t="str">
        <f t="shared" si="87"/>
        <v/>
      </c>
      <c r="BL84" s="13" t="str">
        <f t="shared" si="88"/>
        <v/>
      </c>
      <c r="BM84" s="13" t="str">
        <f t="shared" si="89"/>
        <v/>
      </c>
      <c r="BN84" s="13" t="str">
        <f t="shared" si="90"/>
        <v/>
      </c>
      <c r="BO84" s="45" t="str">
        <f t="shared" si="69"/>
        <v>N/A</v>
      </c>
      <c r="BP84" s="45" t="str">
        <f t="shared" si="70"/>
        <v>N/A</v>
      </c>
      <c r="BQ84" s="42"/>
      <c r="BR84" s="43" t="s">
        <v>525</v>
      </c>
      <c r="BS84" s="46" t="str">
        <f t="shared" si="93"/>
        <v/>
      </c>
      <c r="BT84" s="46" t="str">
        <f t="shared" si="94"/>
        <v/>
      </c>
      <c r="BU84" s="46" t="str">
        <f t="shared" si="95"/>
        <v/>
      </c>
      <c r="BV84" s="46" t="str">
        <f t="shared" si="96"/>
        <v/>
      </c>
      <c r="BW84" s="46" t="str">
        <f t="shared" si="97"/>
        <v/>
      </c>
      <c r="BX84" s="46" t="str">
        <f t="shared" si="98"/>
        <v/>
      </c>
      <c r="BY84" s="46" t="str">
        <f t="shared" si="99"/>
        <v/>
      </c>
      <c r="BZ84" s="46" t="str">
        <f t="shared" si="100"/>
        <v/>
      </c>
      <c r="CA84" s="46" t="str">
        <f t="shared" si="101"/>
        <v/>
      </c>
      <c r="CB84" s="46" t="str">
        <f t="shared" si="102"/>
        <v/>
      </c>
      <c r="CC84" s="46" t="str">
        <f t="shared" si="103"/>
        <v/>
      </c>
      <c r="CD84" s="46" t="str">
        <f t="shared" si="104"/>
        <v/>
      </c>
      <c r="CE84" s="46" t="str">
        <f t="shared" si="105"/>
        <v/>
      </c>
      <c r="CF84" s="46" t="str">
        <f t="shared" si="106"/>
        <v/>
      </c>
      <c r="CG84" s="46" t="str">
        <f t="shared" si="107"/>
        <v/>
      </c>
      <c r="CH84" s="46" t="str">
        <f t="shared" si="108"/>
        <v/>
      </c>
      <c r="CI84" s="46" t="str">
        <f t="shared" si="109"/>
        <v/>
      </c>
      <c r="CJ84" s="46" t="str">
        <f t="shared" si="110"/>
        <v/>
      </c>
      <c r="CK84" s="46" t="str">
        <f t="shared" si="111"/>
        <v/>
      </c>
      <c r="CL84" s="46" t="str">
        <f t="shared" si="112"/>
        <v/>
      </c>
    </row>
    <row r="85" spans="1:90">
      <c r="A85" s="12" t="str">
        <f>'Gene Table'!D84</f>
        <v>hsa-miR-23a-3p</v>
      </c>
      <c r="B85" s="12" t="s">
        <v>331</v>
      </c>
      <c r="C85" s="13" t="str">
        <f>IF('Test Sample Data'!C84="","",IF(SUM('Test Sample Data'!C$3:C$98)&gt;10,IF(AND(ISNUMBER('Test Sample Data'!C84),'Test Sample Data'!C84&lt;35,'Test Sample Data'!C84&gt;0),'Test Sample Data'!C84,35),""))</f>
        <v/>
      </c>
      <c r="D85" s="13" t="str">
        <f>IF('Test Sample Data'!D84="","",IF(SUM('Test Sample Data'!D$3:D$98)&gt;10,IF(AND(ISNUMBER('Test Sample Data'!D84),'Test Sample Data'!D84&lt;35,'Test Sample Data'!D84&gt;0),'Test Sample Data'!D84,35),""))</f>
        <v/>
      </c>
      <c r="E85" s="13" t="str">
        <f>IF('Test Sample Data'!E84="","",IF(SUM('Test Sample Data'!E$3:E$98)&gt;10,IF(AND(ISNUMBER('Test Sample Data'!E84),'Test Sample Data'!E84&lt;35,'Test Sample Data'!E84&gt;0),'Test Sample Data'!E84,35),""))</f>
        <v/>
      </c>
      <c r="F85" s="13" t="str">
        <f>IF('Test Sample Data'!F84="","",IF(SUM('Test Sample Data'!F$3:F$98)&gt;10,IF(AND(ISNUMBER('Test Sample Data'!F84),'Test Sample Data'!F84&lt;35,'Test Sample Data'!F84&gt;0),'Test Sample Data'!F84,35),""))</f>
        <v/>
      </c>
      <c r="G85" s="13" t="str">
        <f>IF('Test Sample Data'!G84="","",IF(SUM('Test Sample Data'!G$3:G$98)&gt;10,IF(AND(ISNUMBER('Test Sample Data'!G84),'Test Sample Data'!G84&lt;35,'Test Sample Data'!G84&gt;0),'Test Sample Data'!G84,35),""))</f>
        <v/>
      </c>
      <c r="H85" s="13" t="str">
        <f>IF('Test Sample Data'!H84="","",IF(SUM('Test Sample Data'!H$3:H$98)&gt;10,IF(AND(ISNUMBER('Test Sample Data'!H84),'Test Sample Data'!H84&lt;35,'Test Sample Data'!H84&gt;0),'Test Sample Data'!H84,35),""))</f>
        <v/>
      </c>
      <c r="I85" s="13" t="str">
        <f>IF('Test Sample Data'!I84="","",IF(SUM('Test Sample Data'!I$3:I$98)&gt;10,IF(AND(ISNUMBER('Test Sample Data'!I84),'Test Sample Data'!I84&lt;35,'Test Sample Data'!I84&gt;0),'Test Sample Data'!I84,35),""))</f>
        <v/>
      </c>
      <c r="J85" s="13" t="str">
        <f>IF('Test Sample Data'!J84="","",IF(SUM('Test Sample Data'!J$3:J$98)&gt;10,IF(AND(ISNUMBER('Test Sample Data'!J84),'Test Sample Data'!J84&lt;35,'Test Sample Data'!J84&gt;0),'Test Sample Data'!J84,35),""))</f>
        <v/>
      </c>
      <c r="K85" s="13" t="str">
        <f>IF('Test Sample Data'!K84="","",IF(SUM('Test Sample Data'!K$3:K$98)&gt;10,IF(AND(ISNUMBER('Test Sample Data'!K84),'Test Sample Data'!K84&lt;35,'Test Sample Data'!K84&gt;0),'Test Sample Data'!K84,35),""))</f>
        <v/>
      </c>
      <c r="L85" s="13" t="str">
        <f>IF('Test Sample Data'!L84="","",IF(SUM('Test Sample Data'!L$3:L$98)&gt;10,IF(AND(ISNUMBER('Test Sample Data'!L84),'Test Sample Data'!L84&lt;35,'Test Sample Data'!L84&gt;0),'Test Sample Data'!L84,35),""))</f>
        <v/>
      </c>
      <c r="M85" s="13" t="str">
        <f>'Gene Table'!D84</f>
        <v>hsa-miR-23a-3p</v>
      </c>
      <c r="N85" s="13" t="s">
        <v>331</v>
      </c>
      <c r="O85" s="13" t="str">
        <f>IF('Control Sample Data'!C84="","",IF(SUM('Control Sample Data'!C$3:C$98)&gt;10,IF(AND(ISNUMBER('Control Sample Data'!C84),'Control Sample Data'!C84&lt;35,'Control Sample Data'!C84&gt;0),'Control Sample Data'!C84,35),""))</f>
        <v/>
      </c>
      <c r="P85" s="13" t="str">
        <f>IF('Control Sample Data'!D84="","",IF(SUM('Control Sample Data'!D$3:D$98)&gt;10,IF(AND(ISNUMBER('Control Sample Data'!D84),'Control Sample Data'!D84&lt;35,'Control Sample Data'!D84&gt;0),'Control Sample Data'!D84,35),""))</f>
        <v/>
      </c>
      <c r="Q85" s="13" t="str">
        <f>IF('Control Sample Data'!E84="","",IF(SUM('Control Sample Data'!E$3:E$98)&gt;10,IF(AND(ISNUMBER('Control Sample Data'!E84),'Control Sample Data'!E84&lt;35,'Control Sample Data'!E84&gt;0),'Control Sample Data'!E84,35),""))</f>
        <v/>
      </c>
      <c r="R85" s="13" t="str">
        <f>IF('Control Sample Data'!F84="","",IF(SUM('Control Sample Data'!F$3:F$98)&gt;10,IF(AND(ISNUMBER('Control Sample Data'!F84),'Control Sample Data'!F84&lt;35,'Control Sample Data'!F84&gt;0),'Control Sample Data'!F84,35),""))</f>
        <v/>
      </c>
      <c r="S85" s="13" t="str">
        <f>IF('Control Sample Data'!G84="","",IF(SUM('Control Sample Data'!G$3:G$98)&gt;10,IF(AND(ISNUMBER('Control Sample Data'!G84),'Control Sample Data'!G84&lt;35,'Control Sample Data'!G84&gt;0),'Control Sample Data'!G84,35),""))</f>
        <v/>
      </c>
      <c r="T85" s="13" t="str">
        <f>IF('Control Sample Data'!H84="","",IF(SUM('Control Sample Data'!H$3:H$98)&gt;10,IF(AND(ISNUMBER('Control Sample Data'!H84),'Control Sample Data'!H84&lt;35,'Control Sample Data'!H84&gt;0),'Control Sample Data'!H84,35),""))</f>
        <v/>
      </c>
      <c r="U85" s="13" t="str">
        <f>IF('Control Sample Data'!I84="","",IF(SUM('Control Sample Data'!I$3:I$98)&gt;10,IF(AND(ISNUMBER('Control Sample Data'!I84),'Control Sample Data'!I84&lt;35,'Control Sample Data'!I84&gt;0),'Control Sample Data'!I84,35),""))</f>
        <v/>
      </c>
      <c r="V85" s="13" t="str">
        <f>IF('Control Sample Data'!J84="","",IF(SUM('Control Sample Data'!J$3:J$98)&gt;10,IF(AND(ISNUMBER('Control Sample Data'!J84),'Control Sample Data'!J84&lt;35,'Control Sample Data'!J84&gt;0),'Control Sample Data'!J84,35),""))</f>
        <v/>
      </c>
      <c r="W85" s="13" t="str">
        <f>IF('Control Sample Data'!K84="","",IF(SUM('Control Sample Data'!K$3:K$98)&gt;10,IF(AND(ISNUMBER('Control Sample Data'!K84),'Control Sample Data'!K84&lt;35,'Control Sample Data'!K84&gt;0),'Control Sample Data'!K84,35),""))</f>
        <v/>
      </c>
      <c r="X85" s="13" t="str">
        <f>IF('Control Sample Data'!L84="","",IF(SUM('Control Sample Data'!L$3:L$98)&gt;10,IF(AND(ISNUMBER('Control Sample Data'!L84),'Control Sample Data'!L84&lt;35,'Control Sample Data'!L84&gt;0),'Control Sample Data'!L84,35),""))</f>
        <v/>
      </c>
      <c r="AS85" s="12"/>
      <c r="AT85" s="43" t="s">
        <v>331</v>
      </c>
      <c r="AU85" s="13" t="str">
        <f t="shared" si="71"/>
        <v/>
      </c>
      <c r="AV85" s="13" t="str">
        <f t="shared" si="72"/>
        <v/>
      </c>
      <c r="AW85" s="13" t="str">
        <f t="shared" si="73"/>
        <v/>
      </c>
      <c r="AX85" s="13" t="str">
        <f t="shared" si="74"/>
        <v/>
      </c>
      <c r="AY85" s="13" t="str">
        <f t="shared" si="75"/>
        <v/>
      </c>
      <c r="AZ85" s="13" t="str">
        <f t="shared" si="76"/>
        <v/>
      </c>
      <c r="BA85" s="13" t="str">
        <f t="shared" si="77"/>
        <v/>
      </c>
      <c r="BB85" s="13" t="str">
        <f t="shared" si="78"/>
        <v/>
      </c>
      <c r="BC85" s="13" t="str">
        <f t="shared" si="79"/>
        <v/>
      </c>
      <c r="BD85" s="13" t="str">
        <f t="shared" si="80"/>
        <v/>
      </c>
      <c r="BE85" s="13" t="str">
        <f t="shared" si="81"/>
        <v/>
      </c>
      <c r="BF85" s="13" t="str">
        <f t="shared" si="82"/>
        <v/>
      </c>
      <c r="BG85" s="13" t="str">
        <f t="shared" si="83"/>
        <v/>
      </c>
      <c r="BH85" s="13" t="str">
        <f t="shared" si="84"/>
        <v/>
      </c>
      <c r="BI85" s="13" t="str">
        <f t="shared" si="85"/>
        <v/>
      </c>
      <c r="BJ85" s="13" t="str">
        <f t="shared" si="86"/>
        <v/>
      </c>
      <c r="BK85" s="13" t="str">
        <f t="shared" si="87"/>
        <v/>
      </c>
      <c r="BL85" s="13" t="str">
        <f t="shared" si="88"/>
        <v/>
      </c>
      <c r="BM85" s="13" t="str">
        <f t="shared" si="89"/>
        <v/>
      </c>
      <c r="BN85" s="13" t="str">
        <f t="shared" si="90"/>
        <v/>
      </c>
      <c r="BO85" s="45" t="str">
        <f t="shared" si="69"/>
        <v>N/A</v>
      </c>
      <c r="BP85" s="45" t="str">
        <f t="shared" si="70"/>
        <v>N/A</v>
      </c>
      <c r="BQ85" s="42"/>
      <c r="BR85" s="43" t="s">
        <v>526</v>
      </c>
      <c r="BS85" s="46" t="str">
        <f t="shared" si="93"/>
        <v/>
      </c>
      <c r="BT85" s="46" t="str">
        <f t="shared" si="94"/>
        <v/>
      </c>
      <c r="BU85" s="46" t="str">
        <f t="shared" si="95"/>
        <v/>
      </c>
      <c r="BV85" s="46" t="str">
        <f t="shared" si="96"/>
        <v/>
      </c>
      <c r="BW85" s="46" t="str">
        <f t="shared" si="97"/>
        <v/>
      </c>
      <c r="BX85" s="46" t="str">
        <f t="shared" si="98"/>
        <v/>
      </c>
      <c r="BY85" s="46" t="str">
        <f t="shared" si="99"/>
        <v/>
      </c>
      <c r="BZ85" s="46" t="str">
        <f t="shared" si="100"/>
        <v/>
      </c>
      <c r="CA85" s="46" t="str">
        <f t="shared" si="101"/>
        <v/>
      </c>
      <c r="CB85" s="46" t="str">
        <f t="shared" si="102"/>
        <v/>
      </c>
      <c r="CC85" s="46" t="str">
        <f t="shared" si="103"/>
        <v/>
      </c>
      <c r="CD85" s="46" t="str">
        <f t="shared" si="104"/>
        <v/>
      </c>
      <c r="CE85" s="46" t="str">
        <f t="shared" si="105"/>
        <v/>
      </c>
      <c r="CF85" s="46" t="str">
        <f t="shared" si="106"/>
        <v/>
      </c>
      <c r="CG85" s="46" t="str">
        <f t="shared" si="107"/>
        <v/>
      </c>
      <c r="CH85" s="46" t="str">
        <f t="shared" si="108"/>
        <v/>
      </c>
      <c r="CI85" s="46" t="str">
        <f t="shared" si="109"/>
        <v/>
      </c>
      <c r="CJ85" s="46" t="str">
        <f t="shared" si="110"/>
        <v/>
      </c>
      <c r="CK85" s="46" t="str">
        <f t="shared" si="111"/>
        <v/>
      </c>
      <c r="CL85" s="46" t="str">
        <f t="shared" si="112"/>
        <v/>
      </c>
    </row>
    <row r="86" spans="1:90">
      <c r="A86" s="12" t="str">
        <f>'Gene Table'!D85</f>
        <v>hsa-miR-320a</v>
      </c>
      <c r="B86" s="12" t="s">
        <v>335</v>
      </c>
      <c r="C86" s="13" t="str">
        <f>IF('Test Sample Data'!C85="","",IF(SUM('Test Sample Data'!C$3:C$98)&gt;10,IF(AND(ISNUMBER('Test Sample Data'!C85),'Test Sample Data'!C85&lt;35,'Test Sample Data'!C85&gt;0),'Test Sample Data'!C85,35),""))</f>
        <v/>
      </c>
      <c r="D86" s="13" t="str">
        <f>IF('Test Sample Data'!D85="","",IF(SUM('Test Sample Data'!D$3:D$98)&gt;10,IF(AND(ISNUMBER('Test Sample Data'!D85),'Test Sample Data'!D85&lt;35,'Test Sample Data'!D85&gt;0),'Test Sample Data'!D85,35),""))</f>
        <v/>
      </c>
      <c r="E86" s="13" t="str">
        <f>IF('Test Sample Data'!E85="","",IF(SUM('Test Sample Data'!E$3:E$98)&gt;10,IF(AND(ISNUMBER('Test Sample Data'!E85),'Test Sample Data'!E85&lt;35,'Test Sample Data'!E85&gt;0),'Test Sample Data'!E85,35),""))</f>
        <v/>
      </c>
      <c r="F86" s="13" t="str">
        <f>IF('Test Sample Data'!F85="","",IF(SUM('Test Sample Data'!F$3:F$98)&gt;10,IF(AND(ISNUMBER('Test Sample Data'!F85),'Test Sample Data'!F85&lt;35,'Test Sample Data'!F85&gt;0),'Test Sample Data'!F85,35),""))</f>
        <v/>
      </c>
      <c r="G86" s="13" t="str">
        <f>IF('Test Sample Data'!G85="","",IF(SUM('Test Sample Data'!G$3:G$98)&gt;10,IF(AND(ISNUMBER('Test Sample Data'!G85),'Test Sample Data'!G85&lt;35,'Test Sample Data'!G85&gt;0),'Test Sample Data'!G85,35),""))</f>
        <v/>
      </c>
      <c r="H86" s="13" t="str">
        <f>IF('Test Sample Data'!H85="","",IF(SUM('Test Sample Data'!H$3:H$98)&gt;10,IF(AND(ISNUMBER('Test Sample Data'!H85),'Test Sample Data'!H85&lt;35,'Test Sample Data'!H85&gt;0),'Test Sample Data'!H85,35),""))</f>
        <v/>
      </c>
      <c r="I86" s="13" t="str">
        <f>IF('Test Sample Data'!I85="","",IF(SUM('Test Sample Data'!I$3:I$98)&gt;10,IF(AND(ISNUMBER('Test Sample Data'!I85),'Test Sample Data'!I85&lt;35,'Test Sample Data'!I85&gt;0),'Test Sample Data'!I85,35),""))</f>
        <v/>
      </c>
      <c r="J86" s="13" t="str">
        <f>IF('Test Sample Data'!J85="","",IF(SUM('Test Sample Data'!J$3:J$98)&gt;10,IF(AND(ISNUMBER('Test Sample Data'!J85),'Test Sample Data'!J85&lt;35,'Test Sample Data'!J85&gt;0),'Test Sample Data'!J85,35),""))</f>
        <v/>
      </c>
      <c r="K86" s="13" t="str">
        <f>IF('Test Sample Data'!K85="","",IF(SUM('Test Sample Data'!K$3:K$98)&gt;10,IF(AND(ISNUMBER('Test Sample Data'!K85),'Test Sample Data'!K85&lt;35,'Test Sample Data'!K85&gt;0),'Test Sample Data'!K85,35),""))</f>
        <v/>
      </c>
      <c r="L86" s="13" t="str">
        <f>IF('Test Sample Data'!L85="","",IF(SUM('Test Sample Data'!L$3:L$98)&gt;10,IF(AND(ISNUMBER('Test Sample Data'!L85),'Test Sample Data'!L85&lt;35,'Test Sample Data'!L85&gt;0),'Test Sample Data'!L85,35),""))</f>
        <v/>
      </c>
      <c r="M86" s="13" t="str">
        <f>'Gene Table'!D85</f>
        <v>hsa-miR-320a</v>
      </c>
      <c r="N86" s="13" t="s">
        <v>335</v>
      </c>
      <c r="O86" s="13" t="str">
        <f>IF('Control Sample Data'!C85="","",IF(SUM('Control Sample Data'!C$3:C$98)&gt;10,IF(AND(ISNUMBER('Control Sample Data'!C85),'Control Sample Data'!C85&lt;35,'Control Sample Data'!C85&gt;0),'Control Sample Data'!C85,35),""))</f>
        <v/>
      </c>
      <c r="P86" s="13" t="str">
        <f>IF('Control Sample Data'!D85="","",IF(SUM('Control Sample Data'!D$3:D$98)&gt;10,IF(AND(ISNUMBER('Control Sample Data'!D85),'Control Sample Data'!D85&lt;35,'Control Sample Data'!D85&gt;0),'Control Sample Data'!D85,35),""))</f>
        <v/>
      </c>
      <c r="Q86" s="13" t="str">
        <f>IF('Control Sample Data'!E85="","",IF(SUM('Control Sample Data'!E$3:E$98)&gt;10,IF(AND(ISNUMBER('Control Sample Data'!E85),'Control Sample Data'!E85&lt;35,'Control Sample Data'!E85&gt;0),'Control Sample Data'!E85,35),""))</f>
        <v/>
      </c>
      <c r="R86" s="13" t="str">
        <f>IF('Control Sample Data'!F85="","",IF(SUM('Control Sample Data'!F$3:F$98)&gt;10,IF(AND(ISNUMBER('Control Sample Data'!F85),'Control Sample Data'!F85&lt;35,'Control Sample Data'!F85&gt;0),'Control Sample Data'!F85,35),""))</f>
        <v/>
      </c>
      <c r="S86" s="13" t="str">
        <f>IF('Control Sample Data'!G85="","",IF(SUM('Control Sample Data'!G$3:G$98)&gt;10,IF(AND(ISNUMBER('Control Sample Data'!G85),'Control Sample Data'!G85&lt;35,'Control Sample Data'!G85&gt;0),'Control Sample Data'!G85,35),""))</f>
        <v/>
      </c>
      <c r="T86" s="13" t="str">
        <f>IF('Control Sample Data'!H85="","",IF(SUM('Control Sample Data'!H$3:H$98)&gt;10,IF(AND(ISNUMBER('Control Sample Data'!H85),'Control Sample Data'!H85&lt;35,'Control Sample Data'!H85&gt;0),'Control Sample Data'!H85,35),""))</f>
        <v/>
      </c>
      <c r="U86" s="13" t="str">
        <f>IF('Control Sample Data'!I85="","",IF(SUM('Control Sample Data'!I$3:I$98)&gt;10,IF(AND(ISNUMBER('Control Sample Data'!I85),'Control Sample Data'!I85&lt;35,'Control Sample Data'!I85&gt;0),'Control Sample Data'!I85,35),""))</f>
        <v/>
      </c>
      <c r="V86" s="13" t="str">
        <f>IF('Control Sample Data'!J85="","",IF(SUM('Control Sample Data'!J$3:J$98)&gt;10,IF(AND(ISNUMBER('Control Sample Data'!J85),'Control Sample Data'!J85&lt;35,'Control Sample Data'!J85&gt;0),'Control Sample Data'!J85,35),""))</f>
        <v/>
      </c>
      <c r="W86" s="13" t="str">
        <f>IF('Control Sample Data'!K85="","",IF(SUM('Control Sample Data'!K$3:K$98)&gt;10,IF(AND(ISNUMBER('Control Sample Data'!K85),'Control Sample Data'!K85&lt;35,'Control Sample Data'!K85&gt;0),'Control Sample Data'!K85,35),""))</f>
        <v/>
      </c>
      <c r="X86" s="13" t="str">
        <f>IF('Control Sample Data'!L85="","",IF(SUM('Control Sample Data'!L$3:L$98)&gt;10,IF(AND(ISNUMBER('Control Sample Data'!L85),'Control Sample Data'!L85&lt;35,'Control Sample Data'!L85&gt;0),'Control Sample Data'!L85,35),""))</f>
        <v/>
      </c>
      <c r="AS86" s="12"/>
      <c r="AT86" s="43" t="s">
        <v>335</v>
      </c>
      <c r="AU86" s="13" t="str">
        <f t="shared" si="71"/>
        <v/>
      </c>
      <c r="AV86" s="13" t="str">
        <f t="shared" si="72"/>
        <v/>
      </c>
      <c r="AW86" s="13" t="str">
        <f t="shared" si="73"/>
        <v/>
      </c>
      <c r="AX86" s="13" t="str">
        <f t="shared" si="74"/>
        <v/>
      </c>
      <c r="AY86" s="13" t="str">
        <f t="shared" si="75"/>
        <v/>
      </c>
      <c r="AZ86" s="13" t="str">
        <f t="shared" si="76"/>
        <v/>
      </c>
      <c r="BA86" s="13" t="str">
        <f t="shared" si="77"/>
        <v/>
      </c>
      <c r="BB86" s="13" t="str">
        <f t="shared" si="78"/>
        <v/>
      </c>
      <c r="BC86" s="13" t="str">
        <f t="shared" si="79"/>
        <v/>
      </c>
      <c r="BD86" s="13" t="str">
        <f t="shared" si="80"/>
        <v/>
      </c>
      <c r="BE86" s="13" t="str">
        <f t="shared" si="81"/>
        <v/>
      </c>
      <c r="BF86" s="13" t="str">
        <f t="shared" si="82"/>
        <v/>
      </c>
      <c r="BG86" s="13" t="str">
        <f t="shared" si="83"/>
        <v/>
      </c>
      <c r="BH86" s="13" t="str">
        <f t="shared" si="84"/>
        <v/>
      </c>
      <c r="BI86" s="13" t="str">
        <f t="shared" si="85"/>
        <v/>
      </c>
      <c r="BJ86" s="13" t="str">
        <f t="shared" si="86"/>
        <v/>
      </c>
      <c r="BK86" s="13" t="str">
        <f t="shared" si="87"/>
        <v/>
      </c>
      <c r="BL86" s="13" t="str">
        <f t="shared" si="88"/>
        <v/>
      </c>
      <c r="BM86" s="13" t="str">
        <f t="shared" si="89"/>
        <v/>
      </c>
      <c r="BN86" s="13" t="str">
        <f t="shared" si="90"/>
        <v/>
      </c>
      <c r="BO86" s="45" t="str">
        <f t="shared" si="69"/>
        <v>N/A</v>
      </c>
      <c r="BP86" s="45" t="str">
        <f t="shared" si="70"/>
        <v>N/A</v>
      </c>
      <c r="BQ86" s="42"/>
      <c r="BR86" s="43" t="s">
        <v>527</v>
      </c>
      <c r="BS86" s="46" t="str">
        <f t="shared" si="93"/>
        <v/>
      </c>
      <c r="BT86" s="46" t="str">
        <f t="shared" si="94"/>
        <v/>
      </c>
      <c r="BU86" s="46" t="str">
        <f t="shared" si="95"/>
        <v/>
      </c>
      <c r="BV86" s="46" t="str">
        <f t="shared" si="96"/>
        <v/>
      </c>
      <c r="BW86" s="46" t="str">
        <f t="shared" si="97"/>
        <v/>
      </c>
      <c r="BX86" s="46" t="str">
        <f t="shared" si="98"/>
        <v/>
      </c>
      <c r="BY86" s="46" t="str">
        <f t="shared" si="99"/>
        <v/>
      </c>
      <c r="BZ86" s="46" t="str">
        <f t="shared" si="100"/>
        <v/>
      </c>
      <c r="CA86" s="46" t="str">
        <f t="shared" si="101"/>
        <v/>
      </c>
      <c r="CB86" s="46" t="str">
        <f t="shared" si="102"/>
        <v/>
      </c>
      <c r="CC86" s="46" t="str">
        <f t="shared" si="103"/>
        <v/>
      </c>
      <c r="CD86" s="46" t="str">
        <f t="shared" si="104"/>
        <v/>
      </c>
      <c r="CE86" s="46" t="str">
        <f t="shared" si="105"/>
        <v/>
      </c>
      <c r="CF86" s="46" t="str">
        <f t="shared" si="106"/>
        <v/>
      </c>
      <c r="CG86" s="46" t="str">
        <f t="shared" si="107"/>
        <v/>
      </c>
      <c r="CH86" s="46" t="str">
        <f t="shared" si="108"/>
        <v/>
      </c>
      <c r="CI86" s="46" t="str">
        <f t="shared" si="109"/>
        <v/>
      </c>
      <c r="CJ86" s="46" t="str">
        <f t="shared" si="110"/>
        <v/>
      </c>
      <c r="CK86" s="46" t="str">
        <f t="shared" si="111"/>
        <v/>
      </c>
      <c r="CL86" s="46" t="str">
        <f t="shared" si="112"/>
        <v/>
      </c>
    </row>
    <row r="87" spans="1:90">
      <c r="A87" s="12" t="str">
        <f>'Gene Table'!D86</f>
        <v>hsa-miR-133a</v>
      </c>
      <c r="B87" s="12" t="s">
        <v>339</v>
      </c>
      <c r="C87" s="13" t="str">
        <f>IF('Test Sample Data'!C86="","",IF(SUM('Test Sample Data'!C$3:C$98)&gt;10,IF(AND(ISNUMBER('Test Sample Data'!C86),'Test Sample Data'!C86&lt;35,'Test Sample Data'!C86&gt;0),'Test Sample Data'!C86,35),""))</f>
        <v/>
      </c>
      <c r="D87" s="13" t="str">
        <f>IF('Test Sample Data'!D86="","",IF(SUM('Test Sample Data'!D$3:D$98)&gt;10,IF(AND(ISNUMBER('Test Sample Data'!D86),'Test Sample Data'!D86&lt;35,'Test Sample Data'!D86&gt;0),'Test Sample Data'!D86,35),""))</f>
        <v/>
      </c>
      <c r="E87" s="13" t="str">
        <f>IF('Test Sample Data'!E86="","",IF(SUM('Test Sample Data'!E$3:E$98)&gt;10,IF(AND(ISNUMBER('Test Sample Data'!E86),'Test Sample Data'!E86&lt;35,'Test Sample Data'!E86&gt;0),'Test Sample Data'!E86,35),""))</f>
        <v/>
      </c>
      <c r="F87" s="13" t="str">
        <f>IF('Test Sample Data'!F86="","",IF(SUM('Test Sample Data'!F$3:F$98)&gt;10,IF(AND(ISNUMBER('Test Sample Data'!F86),'Test Sample Data'!F86&lt;35,'Test Sample Data'!F86&gt;0),'Test Sample Data'!F86,35),""))</f>
        <v/>
      </c>
      <c r="G87" s="13" t="str">
        <f>IF('Test Sample Data'!G86="","",IF(SUM('Test Sample Data'!G$3:G$98)&gt;10,IF(AND(ISNUMBER('Test Sample Data'!G86),'Test Sample Data'!G86&lt;35,'Test Sample Data'!G86&gt;0),'Test Sample Data'!G86,35),""))</f>
        <v/>
      </c>
      <c r="H87" s="13" t="str">
        <f>IF('Test Sample Data'!H86="","",IF(SUM('Test Sample Data'!H$3:H$98)&gt;10,IF(AND(ISNUMBER('Test Sample Data'!H86),'Test Sample Data'!H86&lt;35,'Test Sample Data'!H86&gt;0),'Test Sample Data'!H86,35),""))</f>
        <v/>
      </c>
      <c r="I87" s="13" t="str">
        <f>IF('Test Sample Data'!I86="","",IF(SUM('Test Sample Data'!I$3:I$98)&gt;10,IF(AND(ISNUMBER('Test Sample Data'!I86),'Test Sample Data'!I86&lt;35,'Test Sample Data'!I86&gt;0),'Test Sample Data'!I86,35),""))</f>
        <v/>
      </c>
      <c r="J87" s="13" t="str">
        <f>IF('Test Sample Data'!J86="","",IF(SUM('Test Sample Data'!J$3:J$98)&gt;10,IF(AND(ISNUMBER('Test Sample Data'!J86),'Test Sample Data'!J86&lt;35,'Test Sample Data'!J86&gt;0),'Test Sample Data'!J86,35),""))</f>
        <v/>
      </c>
      <c r="K87" s="13" t="str">
        <f>IF('Test Sample Data'!K86="","",IF(SUM('Test Sample Data'!K$3:K$98)&gt;10,IF(AND(ISNUMBER('Test Sample Data'!K86),'Test Sample Data'!K86&lt;35,'Test Sample Data'!K86&gt;0),'Test Sample Data'!K86,35),""))</f>
        <v/>
      </c>
      <c r="L87" s="13" t="str">
        <f>IF('Test Sample Data'!L86="","",IF(SUM('Test Sample Data'!L$3:L$98)&gt;10,IF(AND(ISNUMBER('Test Sample Data'!L86),'Test Sample Data'!L86&lt;35,'Test Sample Data'!L86&gt;0),'Test Sample Data'!L86,35),""))</f>
        <v/>
      </c>
      <c r="M87" s="13" t="str">
        <f>'Gene Table'!D86</f>
        <v>hsa-miR-133a</v>
      </c>
      <c r="N87" s="13" t="s">
        <v>339</v>
      </c>
      <c r="O87" s="13" t="str">
        <f>IF('Control Sample Data'!C86="","",IF(SUM('Control Sample Data'!C$3:C$98)&gt;10,IF(AND(ISNUMBER('Control Sample Data'!C86),'Control Sample Data'!C86&lt;35,'Control Sample Data'!C86&gt;0),'Control Sample Data'!C86,35),""))</f>
        <v/>
      </c>
      <c r="P87" s="13" t="str">
        <f>IF('Control Sample Data'!D86="","",IF(SUM('Control Sample Data'!D$3:D$98)&gt;10,IF(AND(ISNUMBER('Control Sample Data'!D86),'Control Sample Data'!D86&lt;35,'Control Sample Data'!D86&gt;0),'Control Sample Data'!D86,35),""))</f>
        <v/>
      </c>
      <c r="Q87" s="13" t="str">
        <f>IF('Control Sample Data'!E86="","",IF(SUM('Control Sample Data'!E$3:E$98)&gt;10,IF(AND(ISNUMBER('Control Sample Data'!E86),'Control Sample Data'!E86&lt;35,'Control Sample Data'!E86&gt;0),'Control Sample Data'!E86,35),""))</f>
        <v/>
      </c>
      <c r="R87" s="13" t="str">
        <f>IF('Control Sample Data'!F86="","",IF(SUM('Control Sample Data'!F$3:F$98)&gt;10,IF(AND(ISNUMBER('Control Sample Data'!F86),'Control Sample Data'!F86&lt;35,'Control Sample Data'!F86&gt;0),'Control Sample Data'!F86,35),""))</f>
        <v/>
      </c>
      <c r="S87" s="13" t="str">
        <f>IF('Control Sample Data'!G86="","",IF(SUM('Control Sample Data'!G$3:G$98)&gt;10,IF(AND(ISNUMBER('Control Sample Data'!G86),'Control Sample Data'!G86&lt;35,'Control Sample Data'!G86&gt;0),'Control Sample Data'!G86,35),""))</f>
        <v/>
      </c>
      <c r="T87" s="13" t="str">
        <f>IF('Control Sample Data'!H86="","",IF(SUM('Control Sample Data'!H$3:H$98)&gt;10,IF(AND(ISNUMBER('Control Sample Data'!H86),'Control Sample Data'!H86&lt;35,'Control Sample Data'!H86&gt;0),'Control Sample Data'!H86,35),""))</f>
        <v/>
      </c>
      <c r="U87" s="13" t="str">
        <f>IF('Control Sample Data'!I86="","",IF(SUM('Control Sample Data'!I$3:I$98)&gt;10,IF(AND(ISNUMBER('Control Sample Data'!I86),'Control Sample Data'!I86&lt;35,'Control Sample Data'!I86&gt;0),'Control Sample Data'!I86,35),""))</f>
        <v/>
      </c>
      <c r="V87" s="13" t="str">
        <f>IF('Control Sample Data'!J86="","",IF(SUM('Control Sample Data'!J$3:J$98)&gt;10,IF(AND(ISNUMBER('Control Sample Data'!J86),'Control Sample Data'!J86&lt;35,'Control Sample Data'!J86&gt;0),'Control Sample Data'!J86,35),""))</f>
        <v/>
      </c>
      <c r="W87" s="13" t="str">
        <f>IF('Control Sample Data'!K86="","",IF(SUM('Control Sample Data'!K$3:K$98)&gt;10,IF(AND(ISNUMBER('Control Sample Data'!K86),'Control Sample Data'!K86&lt;35,'Control Sample Data'!K86&gt;0),'Control Sample Data'!K86,35),""))</f>
        <v/>
      </c>
      <c r="X87" s="13" t="str">
        <f>IF('Control Sample Data'!L86="","",IF(SUM('Control Sample Data'!L$3:L$98)&gt;10,IF(AND(ISNUMBER('Control Sample Data'!L86),'Control Sample Data'!L86&lt;35,'Control Sample Data'!L86&gt;0),'Control Sample Data'!L86,35),""))</f>
        <v/>
      </c>
      <c r="AS87" s="12"/>
      <c r="AT87" s="43" t="s">
        <v>339</v>
      </c>
      <c r="AU87" s="13" t="str">
        <f t="shared" si="71"/>
        <v/>
      </c>
      <c r="AV87" s="13" t="str">
        <f t="shared" si="72"/>
        <v/>
      </c>
      <c r="AW87" s="13" t="str">
        <f t="shared" si="73"/>
        <v/>
      </c>
      <c r="AX87" s="13" t="str">
        <f t="shared" si="74"/>
        <v/>
      </c>
      <c r="AY87" s="13" t="str">
        <f t="shared" si="75"/>
        <v/>
      </c>
      <c r="AZ87" s="13" t="str">
        <f t="shared" si="76"/>
        <v/>
      </c>
      <c r="BA87" s="13" t="str">
        <f t="shared" si="77"/>
        <v/>
      </c>
      <c r="BB87" s="13" t="str">
        <f t="shared" si="78"/>
        <v/>
      </c>
      <c r="BC87" s="13" t="str">
        <f t="shared" si="79"/>
        <v/>
      </c>
      <c r="BD87" s="13" t="str">
        <f t="shared" si="80"/>
        <v/>
      </c>
      <c r="BE87" s="13" t="str">
        <f t="shared" si="81"/>
        <v/>
      </c>
      <c r="BF87" s="13" t="str">
        <f t="shared" si="82"/>
        <v/>
      </c>
      <c r="BG87" s="13" t="str">
        <f t="shared" si="83"/>
        <v/>
      </c>
      <c r="BH87" s="13" t="str">
        <f t="shared" si="84"/>
        <v/>
      </c>
      <c r="BI87" s="13" t="str">
        <f t="shared" si="85"/>
        <v/>
      </c>
      <c r="BJ87" s="13" t="str">
        <f t="shared" si="86"/>
        <v/>
      </c>
      <c r="BK87" s="13" t="str">
        <f t="shared" si="87"/>
        <v/>
      </c>
      <c r="BL87" s="13" t="str">
        <f t="shared" si="88"/>
        <v/>
      </c>
      <c r="BM87" s="13" t="str">
        <f t="shared" si="89"/>
        <v/>
      </c>
      <c r="BN87" s="13" t="str">
        <f t="shared" si="90"/>
        <v/>
      </c>
      <c r="BO87" s="45" t="str">
        <f t="shared" si="69"/>
        <v>N/A</v>
      </c>
      <c r="BP87" s="45" t="str">
        <f t="shared" si="70"/>
        <v>N/A</v>
      </c>
      <c r="BQ87" s="42"/>
      <c r="BR87" s="43" t="s">
        <v>528</v>
      </c>
      <c r="BS87" s="46" t="str">
        <f t="shared" si="93"/>
        <v/>
      </c>
      <c r="BT87" s="46" t="str">
        <f t="shared" si="94"/>
        <v/>
      </c>
      <c r="BU87" s="46" t="str">
        <f t="shared" si="95"/>
        <v/>
      </c>
      <c r="BV87" s="46" t="str">
        <f t="shared" si="96"/>
        <v/>
      </c>
      <c r="BW87" s="46" t="str">
        <f t="shared" si="97"/>
        <v/>
      </c>
      <c r="BX87" s="46" t="str">
        <f t="shared" si="98"/>
        <v/>
      </c>
      <c r="BY87" s="46" t="str">
        <f t="shared" si="99"/>
        <v/>
      </c>
      <c r="BZ87" s="46" t="str">
        <f t="shared" si="100"/>
        <v/>
      </c>
      <c r="CA87" s="46" t="str">
        <f t="shared" si="101"/>
        <v/>
      </c>
      <c r="CB87" s="46" t="str">
        <f t="shared" si="102"/>
        <v/>
      </c>
      <c r="CC87" s="46" t="str">
        <f t="shared" si="103"/>
        <v/>
      </c>
      <c r="CD87" s="46" t="str">
        <f t="shared" si="104"/>
        <v/>
      </c>
      <c r="CE87" s="46" t="str">
        <f t="shared" si="105"/>
        <v/>
      </c>
      <c r="CF87" s="46" t="str">
        <f t="shared" si="106"/>
        <v/>
      </c>
      <c r="CG87" s="46" t="str">
        <f t="shared" si="107"/>
        <v/>
      </c>
      <c r="CH87" s="46" t="str">
        <f t="shared" si="108"/>
        <v/>
      </c>
      <c r="CI87" s="46" t="str">
        <f t="shared" si="109"/>
        <v/>
      </c>
      <c r="CJ87" s="46" t="str">
        <f t="shared" si="110"/>
        <v/>
      </c>
      <c r="CK87" s="46" t="str">
        <f t="shared" si="111"/>
        <v/>
      </c>
      <c r="CL87" s="46" t="str">
        <f t="shared" si="112"/>
        <v/>
      </c>
    </row>
    <row r="88" spans="1:90">
      <c r="A88" s="12" t="str">
        <f>'Gene Table'!D87</f>
        <v>NC</v>
      </c>
      <c r="B88" s="12" t="s">
        <v>343</v>
      </c>
      <c r="C88" s="13" t="str">
        <f>IF('Test Sample Data'!C87="","",IF(SUM('Test Sample Data'!C$3:C$98)&gt;10,IF(AND(ISNUMBER('Test Sample Data'!C87),'Test Sample Data'!C87&lt;35,'Test Sample Data'!C87&gt;0),'Test Sample Data'!C87,35),""))</f>
        <v/>
      </c>
      <c r="D88" s="13" t="str">
        <f>IF('Test Sample Data'!D87="","",IF(SUM('Test Sample Data'!D$3:D$98)&gt;10,IF(AND(ISNUMBER('Test Sample Data'!D87),'Test Sample Data'!D87&lt;35,'Test Sample Data'!D87&gt;0),'Test Sample Data'!D87,35),""))</f>
        <v/>
      </c>
      <c r="E88" s="13" t="str">
        <f>IF('Test Sample Data'!E87="","",IF(SUM('Test Sample Data'!E$3:E$98)&gt;10,IF(AND(ISNUMBER('Test Sample Data'!E87),'Test Sample Data'!E87&lt;35,'Test Sample Data'!E87&gt;0),'Test Sample Data'!E87,35),""))</f>
        <v/>
      </c>
      <c r="F88" s="13" t="str">
        <f>IF('Test Sample Data'!F87="","",IF(SUM('Test Sample Data'!F$3:F$98)&gt;10,IF(AND(ISNUMBER('Test Sample Data'!F87),'Test Sample Data'!F87&lt;35,'Test Sample Data'!F87&gt;0),'Test Sample Data'!F87,35),""))</f>
        <v/>
      </c>
      <c r="G88" s="13" t="str">
        <f>IF('Test Sample Data'!G87="","",IF(SUM('Test Sample Data'!G$3:G$98)&gt;10,IF(AND(ISNUMBER('Test Sample Data'!G87),'Test Sample Data'!G87&lt;35,'Test Sample Data'!G87&gt;0),'Test Sample Data'!G87,35),""))</f>
        <v/>
      </c>
      <c r="H88" s="13" t="str">
        <f>IF('Test Sample Data'!H87="","",IF(SUM('Test Sample Data'!H$3:H$98)&gt;10,IF(AND(ISNUMBER('Test Sample Data'!H87),'Test Sample Data'!H87&lt;35,'Test Sample Data'!H87&gt;0),'Test Sample Data'!H87,35),""))</f>
        <v/>
      </c>
      <c r="I88" s="13" t="str">
        <f>IF('Test Sample Data'!I87="","",IF(SUM('Test Sample Data'!I$3:I$98)&gt;10,IF(AND(ISNUMBER('Test Sample Data'!I87),'Test Sample Data'!I87&lt;35,'Test Sample Data'!I87&gt;0),'Test Sample Data'!I87,35),""))</f>
        <v/>
      </c>
      <c r="J88" s="13" t="str">
        <f>IF('Test Sample Data'!J87="","",IF(SUM('Test Sample Data'!J$3:J$98)&gt;10,IF(AND(ISNUMBER('Test Sample Data'!J87),'Test Sample Data'!J87&lt;35,'Test Sample Data'!J87&gt;0),'Test Sample Data'!J87,35),""))</f>
        <v/>
      </c>
      <c r="K88" s="13" t="str">
        <f>IF('Test Sample Data'!K87="","",IF(SUM('Test Sample Data'!K$3:K$98)&gt;10,IF(AND(ISNUMBER('Test Sample Data'!K87),'Test Sample Data'!K87&lt;35,'Test Sample Data'!K87&gt;0),'Test Sample Data'!K87,35),""))</f>
        <v/>
      </c>
      <c r="L88" s="13" t="str">
        <f>IF('Test Sample Data'!L87="","",IF(SUM('Test Sample Data'!L$3:L$98)&gt;10,IF(AND(ISNUMBER('Test Sample Data'!L87),'Test Sample Data'!L87&lt;35,'Test Sample Data'!L87&gt;0),'Test Sample Data'!L87,35),""))</f>
        <v/>
      </c>
      <c r="M88" s="13" t="str">
        <f>'Gene Table'!D87</f>
        <v>NC</v>
      </c>
      <c r="N88" s="13" t="s">
        <v>343</v>
      </c>
      <c r="O88" s="13" t="str">
        <f>IF('Control Sample Data'!C87="","",IF(SUM('Control Sample Data'!C$3:C$98)&gt;10,IF(AND(ISNUMBER('Control Sample Data'!C87),'Control Sample Data'!C87&lt;35,'Control Sample Data'!C87&gt;0),'Control Sample Data'!C87,35),""))</f>
        <v/>
      </c>
      <c r="P88" s="13" t="str">
        <f>IF('Control Sample Data'!D87="","",IF(SUM('Control Sample Data'!D$3:D$98)&gt;10,IF(AND(ISNUMBER('Control Sample Data'!D87),'Control Sample Data'!D87&lt;35,'Control Sample Data'!D87&gt;0),'Control Sample Data'!D87,35),""))</f>
        <v/>
      </c>
      <c r="Q88" s="13" t="str">
        <f>IF('Control Sample Data'!E87="","",IF(SUM('Control Sample Data'!E$3:E$98)&gt;10,IF(AND(ISNUMBER('Control Sample Data'!E87),'Control Sample Data'!E87&lt;35,'Control Sample Data'!E87&gt;0),'Control Sample Data'!E87,35),""))</f>
        <v/>
      </c>
      <c r="R88" s="13" t="str">
        <f>IF('Control Sample Data'!F87="","",IF(SUM('Control Sample Data'!F$3:F$98)&gt;10,IF(AND(ISNUMBER('Control Sample Data'!F87),'Control Sample Data'!F87&lt;35,'Control Sample Data'!F87&gt;0),'Control Sample Data'!F87,35),""))</f>
        <v/>
      </c>
      <c r="S88" s="13" t="str">
        <f>IF('Control Sample Data'!G87="","",IF(SUM('Control Sample Data'!G$3:G$98)&gt;10,IF(AND(ISNUMBER('Control Sample Data'!G87),'Control Sample Data'!G87&lt;35,'Control Sample Data'!G87&gt;0),'Control Sample Data'!G87,35),""))</f>
        <v/>
      </c>
      <c r="T88" s="13" t="str">
        <f>IF('Control Sample Data'!H87="","",IF(SUM('Control Sample Data'!H$3:H$98)&gt;10,IF(AND(ISNUMBER('Control Sample Data'!H87),'Control Sample Data'!H87&lt;35,'Control Sample Data'!H87&gt;0),'Control Sample Data'!H87,35),""))</f>
        <v/>
      </c>
      <c r="U88" s="13" t="str">
        <f>IF('Control Sample Data'!I87="","",IF(SUM('Control Sample Data'!I$3:I$98)&gt;10,IF(AND(ISNUMBER('Control Sample Data'!I87),'Control Sample Data'!I87&lt;35,'Control Sample Data'!I87&gt;0),'Control Sample Data'!I87,35),""))</f>
        <v/>
      </c>
      <c r="V88" s="13" t="str">
        <f>IF('Control Sample Data'!J87="","",IF(SUM('Control Sample Data'!J$3:J$98)&gt;10,IF(AND(ISNUMBER('Control Sample Data'!J87),'Control Sample Data'!J87&lt;35,'Control Sample Data'!J87&gt;0),'Control Sample Data'!J87,35),""))</f>
        <v/>
      </c>
      <c r="W88" s="13" t="str">
        <f>IF('Control Sample Data'!K87="","",IF(SUM('Control Sample Data'!K$3:K$98)&gt;10,IF(AND(ISNUMBER('Control Sample Data'!K87),'Control Sample Data'!K87&lt;35,'Control Sample Data'!K87&gt;0),'Control Sample Data'!K87,35),""))</f>
        <v/>
      </c>
      <c r="X88" s="13" t="str">
        <f>IF('Control Sample Data'!L87="","",IF(SUM('Control Sample Data'!L$3:L$98)&gt;10,IF(AND(ISNUMBER('Control Sample Data'!L87),'Control Sample Data'!L87&lt;35,'Control Sample Data'!L87&gt;0),'Control Sample Data'!L87,35),""))</f>
        <v/>
      </c>
      <c r="AS88" s="12" t="str">
        <f t="shared" si="91"/>
        <v>NC</v>
      </c>
      <c r="AT88" s="43" t="s">
        <v>343</v>
      </c>
      <c r="AU88" s="13" t="str">
        <f>IF(C88="","",C88)</f>
        <v/>
      </c>
      <c r="AV88" s="13" t="str">
        <f t="shared" ref="AV88:AW88" si="113">IF(D88="","",D88)</f>
        <v/>
      </c>
      <c r="AW88" s="13" t="str">
        <f t="shared" si="113"/>
        <v/>
      </c>
      <c r="AX88" s="13" t="str">
        <f t="shared" si="74"/>
        <v/>
      </c>
      <c r="AY88" s="13" t="str">
        <f t="shared" si="75"/>
        <v/>
      </c>
      <c r="AZ88" s="13" t="str">
        <f t="shared" si="76"/>
        <v/>
      </c>
      <c r="BA88" s="13" t="str">
        <f t="shared" si="77"/>
        <v/>
      </c>
      <c r="BB88" s="13" t="str">
        <f t="shared" si="78"/>
        <v/>
      </c>
      <c r="BC88" s="13" t="str">
        <f t="shared" si="79"/>
        <v/>
      </c>
      <c r="BD88" s="13" t="str">
        <f t="shared" si="80"/>
        <v/>
      </c>
      <c r="BE88" s="13" t="str">
        <f>IF(O88="","",O88)</f>
        <v/>
      </c>
      <c r="BF88" s="13" t="str">
        <f t="shared" ref="BF88:BG88" si="114">IF(P88="","",P88)</f>
        <v/>
      </c>
      <c r="BG88" s="13" t="str">
        <f t="shared" si="114"/>
        <v/>
      </c>
      <c r="BH88" s="13" t="str">
        <f t="shared" si="84"/>
        <v/>
      </c>
      <c r="BI88" s="13" t="str">
        <f t="shared" si="85"/>
        <v/>
      </c>
      <c r="BJ88" s="13" t="str">
        <f t="shared" si="86"/>
        <v/>
      </c>
      <c r="BK88" s="13" t="str">
        <f t="shared" si="87"/>
        <v/>
      </c>
      <c r="BL88" s="13" t="str">
        <f t="shared" si="88"/>
        <v/>
      </c>
      <c r="BM88" s="13" t="str">
        <f t="shared" si="89"/>
        <v/>
      </c>
      <c r="BN88" s="13" t="str">
        <f t="shared" si="90"/>
        <v/>
      </c>
      <c r="BO88" s="45" t="str">
        <f t="shared" ref="BO88:BO99" si="115">IF(ISERROR(AVERAGE(AU88:BD88)),"N/A",AVERAGE(AU88:BD88))</f>
        <v>N/A</v>
      </c>
      <c r="BP88" s="45" t="str">
        <f t="shared" ref="BP88:BP99" si="116">IF(ISERROR(AVERAGE(BE88:BN88)),"N/A",AVERAGE(BE88:BN88))</f>
        <v>N/A</v>
      </c>
      <c r="BQ88" s="42" t="str">
        <f t="shared" si="92"/>
        <v>NC</v>
      </c>
      <c r="BR88" s="43" t="s">
        <v>529</v>
      </c>
      <c r="BS88" s="46" t="str">
        <f>IF(AU88="","",AU88)</f>
        <v/>
      </c>
      <c r="BT88" s="46" t="str">
        <f t="shared" ref="BT88:BU88" si="117">IF(AV88="","",AV88)</f>
        <v/>
      </c>
      <c r="BU88" s="46" t="str">
        <f t="shared" si="117"/>
        <v/>
      </c>
      <c r="BV88" s="46" t="str">
        <f t="shared" si="96"/>
        <v/>
      </c>
      <c r="BW88" s="46" t="str">
        <f t="shared" si="97"/>
        <v/>
      </c>
      <c r="BX88" s="46" t="str">
        <f t="shared" si="98"/>
        <v/>
      </c>
      <c r="BY88" s="46" t="str">
        <f t="shared" si="99"/>
        <v/>
      </c>
      <c r="BZ88" s="46" t="str">
        <f t="shared" si="100"/>
        <v/>
      </c>
      <c r="CA88" s="46" t="str">
        <f t="shared" si="101"/>
        <v/>
      </c>
      <c r="CB88" s="46" t="str">
        <f t="shared" si="102"/>
        <v/>
      </c>
      <c r="CC88" s="46" t="str">
        <f>IF(BE88="","",BE88)</f>
        <v/>
      </c>
      <c r="CD88" s="46" t="str">
        <f t="shared" ref="CD88:CE88" si="118">IF(BF88="","",BF88)</f>
        <v/>
      </c>
      <c r="CE88" s="46" t="str">
        <f t="shared" si="118"/>
        <v/>
      </c>
      <c r="CF88" s="46" t="str">
        <f t="shared" si="106"/>
        <v/>
      </c>
      <c r="CG88" s="46" t="str">
        <f t="shared" si="107"/>
        <v/>
      </c>
      <c r="CH88" s="46" t="str">
        <f t="shared" si="108"/>
        <v/>
      </c>
      <c r="CI88" s="46" t="str">
        <f t="shared" si="109"/>
        <v/>
      </c>
      <c r="CJ88" s="46" t="str">
        <f t="shared" si="110"/>
        <v/>
      </c>
      <c r="CK88" s="46" t="str">
        <f t="shared" si="111"/>
        <v/>
      </c>
      <c r="CL88" s="46" t="str">
        <f t="shared" si="112"/>
        <v/>
      </c>
    </row>
    <row r="89" spans="1:90">
      <c r="A89" s="12" t="str">
        <f>'Gene Table'!D88</f>
        <v>NC</v>
      </c>
      <c r="B89" s="12" t="s">
        <v>345</v>
      </c>
      <c r="C89" s="13" t="str">
        <f>IF('Test Sample Data'!C88="","",IF(SUM('Test Sample Data'!C$3:C$98)&gt;10,IF(AND(ISNUMBER('Test Sample Data'!C88),'Test Sample Data'!C88&lt;35,'Test Sample Data'!C88&gt;0),'Test Sample Data'!C88,35),""))</f>
        <v/>
      </c>
      <c r="D89" s="13" t="str">
        <f>IF('Test Sample Data'!D88="","",IF(SUM('Test Sample Data'!D$3:D$98)&gt;10,IF(AND(ISNUMBER('Test Sample Data'!D88),'Test Sample Data'!D88&lt;35,'Test Sample Data'!D88&gt;0),'Test Sample Data'!D88,35),""))</f>
        <v/>
      </c>
      <c r="E89" s="13" t="str">
        <f>IF('Test Sample Data'!E88="","",IF(SUM('Test Sample Data'!E$3:E$98)&gt;10,IF(AND(ISNUMBER('Test Sample Data'!E88),'Test Sample Data'!E88&lt;35,'Test Sample Data'!E88&gt;0),'Test Sample Data'!E88,35),""))</f>
        <v/>
      </c>
      <c r="F89" s="13" t="str">
        <f>IF('Test Sample Data'!F88="","",IF(SUM('Test Sample Data'!F$3:F$98)&gt;10,IF(AND(ISNUMBER('Test Sample Data'!F88),'Test Sample Data'!F88&lt;35,'Test Sample Data'!F88&gt;0),'Test Sample Data'!F88,35),""))</f>
        <v/>
      </c>
      <c r="G89" s="13" t="str">
        <f>IF('Test Sample Data'!G88="","",IF(SUM('Test Sample Data'!G$3:G$98)&gt;10,IF(AND(ISNUMBER('Test Sample Data'!G88),'Test Sample Data'!G88&lt;35,'Test Sample Data'!G88&gt;0),'Test Sample Data'!G88,35),""))</f>
        <v/>
      </c>
      <c r="H89" s="13" t="str">
        <f>IF('Test Sample Data'!H88="","",IF(SUM('Test Sample Data'!H$3:H$98)&gt;10,IF(AND(ISNUMBER('Test Sample Data'!H88),'Test Sample Data'!H88&lt;35,'Test Sample Data'!H88&gt;0),'Test Sample Data'!H88,35),""))</f>
        <v/>
      </c>
      <c r="I89" s="13" t="str">
        <f>IF('Test Sample Data'!I88="","",IF(SUM('Test Sample Data'!I$3:I$98)&gt;10,IF(AND(ISNUMBER('Test Sample Data'!I88),'Test Sample Data'!I88&lt;35,'Test Sample Data'!I88&gt;0),'Test Sample Data'!I88,35),""))</f>
        <v/>
      </c>
      <c r="J89" s="13" t="str">
        <f>IF('Test Sample Data'!J88="","",IF(SUM('Test Sample Data'!J$3:J$98)&gt;10,IF(AND(ISNUMBER('Test Sample Data'!J88),'Test Sample Data'!J88&lt;35,'Test Sample Data'!J88&gt;0),'Test Sample Data'!J88,35),""))</f>
        <v/>
      </c>
      <c r="K89" s="13" t="str">
        <f>IF('Test Sample Data'!K88="","",IF(SUM('Test Sample Data'!K$3:K$98)&gt;10,IF(AND(ISNUMBER('Test Sample Data'!K88),'Test Sample Data'!K88&lt;35,'Test Sample Data'!K88&gt;0),'Test Sample Data'!K88,35),""))</f>
        <v/>
      </c>
      <c r="L89" s="13" t="str">
        <f>IF('Test Sample Data'!L88="","",IF(SUM('Test Sample Data'!L$3:L$98)&gt;10,IF(AND(ISNUMBER('Test Sample Data'!L88),'Test Sample Data'!L88&lt;35,'Test Sample Data'!L88&gt;0),'Test Sample Data'!L88,35),""))</f>
        <v/>
      </c>
      <c r="M89" s="13" t="str">
        <f>'Gene Table'!D88</f>
        <v>NC</v>
      </c>
      <c r="N89" s="13" t="s">
        <v>345</v>
      </c>
      <c r="O89" s="13" t="str">
        <f>IF('Control Sample Data'!C88="","",IF(SUM('Control Sample Data'!C$3:C$98)&gt;10,IF(AND(ISNUMBER('Control Sample Data'!C88),'Control Sample Data'!C88&lt;35,'Control Sample Data'!C88&gt;0),'Control Sample Data'!C88,35),""))</f>
        <v/>
      </c>
      <c r="P89" s="13" t="str">
        <f>IF('Control Sample Data'!D88="","",IF(SUM('Control Sample Data'!D$3:D$98)&gt;10,IF(AND(ISNUMBER('Control Sample Data'!D88),'Control Sample Data'!D88&lt;35,'Control Sample Data'!D88&gt;0),'Control Sample Data'!D88,35),""))</f>
        <v/>
      </c>
      <c r="Q89" s="13" t="str">
        <f>IF('Control Sample Data'!E88="","",IF(SUM('Control Sample Data'!E$3:E$98)&gt;10,IF(AND(ISNUMBER('Control Sample Data'!E88),'Control Sample Data'!E88&lt;35,'Control Sample Data'!E88&gt;0),'Control Sample Data'!E88,35),""))</f>
        <v/>
      </c>
      <c r="R89" s="13" t="str">
        <f>IF('Control Sample Data'!F88="","",IF(SUM('Control Sample Data'!F$3:F$98)&gt;10,IF(AND(ISNUMBER('Control Sample Data'!F88),'Control Sample Data'!F88&lt;35,'Control Sample Data'!F88&gt;0),'Control Sample Data'!F88,35),""))</f>
        <v/>
      </c>
      <c r="S89" s="13" t="str">
        <f>IF('Control Sample Data'!G88="","",IF(SUM('Control Sample Data'!G$3:G$98)&gt;10,IF(AND(ISNUMBER('Control Sample Data'!G88),'Control Sample Data'!G88&lt;35,'Control Sample Data'!G88&gt;0),'Control Sample Data'!G88,35),""))</f>
        <v/>
      </c>
      <c r="T89" s="13" t="str">
        <f>IF('Control Sample Data'!H88="","",IF(SUM('Control Sample Data'!H$3:H$98)&gt;10,IF(AND(ISNUMBER('Control Sample Data'!H88),'Control Sample Data'!H88&lt;35,'Control Sample Data'!H88&gt;0),'Control Sample Data'!H88,35),""))</f>
        <v/>
      </c>
      <c r="U89" s="13" t="str">
        <f>IF('Control Sample Data'!I88="","",IF(SUM('Control Sample Data'!I$3:I$98)&gt;10,IF(AND(ISNUMBER('Control Sample Data'!I88),'Control Sample Data'!I88&lt;35,'Control Sample Data'!I88&gt;0),'Control Sample Data'!I88,35),""))</f>
        <v/>
      </c>
      <c r="V89" s="13" t="str">
        <f>IF('Control Sample Data'!J88="","",IF(SUM('Control Sample Data'!J$3:J$98)&gt;10,IF(AND(ISNUMBER('Control Sample Data'!J88),'Control Sample Data'!J88&lt;35,'Control Sample Data'!J88&gt;0),'Control Sample Data'!J88,35),""))</f>
        <v/>
      </c>
      <c r="W89" s="13" t="str">
        <f>IF('Control Sample Data'!K88="","",IF(SUM('Control Sample Data'!K$3:K$98)&gt;10,IF(AND(ISNUMBER('Control Sample Data'!K88),'Control Sample Data'!K88&lt;35,'Control Sample Data'!K88&gt;0),'Control Sample Data'!K88,35),""))</f>
        <v/>
      </c>
      <c r="X89" s="13" t="str">
        <f>IF('Control Sample Data'!L88="","",IF(SUM('Control Sample Data'!L$3:L$98)&gt;10,IF(AND(ISNUMBER('Control Sample Data'!L88),'Control Sample Data'!L88&lt;35,'Control Sample Data'!L88&gt;0),'Control Sample Data'!L88,35),""))</f>
        <v/>
      </c>
      <c r="AS89" s="12" t="str">
        <f t="shared" si="91"/>
        <v>NC</v>
      </c>
      <c r="AT89" s="43" t="s">
        <v>345</v>
      </c>
      <c r="AU89" s="13" t="str">
        <f>IF(C89="","",C89)</f>
        <v/>
      </c>
      <c r="AV89" s="13" t="str">
        <f t="shared" ref="AV89" si="119">IF(D89="","",D89)</f>
        <v/>
      </c>
      <c r="AW89" s="13" t="str">
        <f t="shared" ref="AW89" si="120">IF(E89="","",E89)</f>
        <v/>
      </c>
      <c r="AX89" s="13" t="str">
        <f t="shared" si="74"/>
        <v/>
      </c>
      <c r="AY89" s="13" t="str">
        <f t="shared" si="75"/>
        <v/>
      </c>
      <c r="AZ89" s="13" t="str">
        <f t="shared" si="76"/>
        <v/>
      </c>
      <c r="BA89" s="13" t="str">
        <f t="shared" si="77"/>
        <v/>
      </c>
      <c r="BB89" s="13" t="str">
        <f t="shared" si="78"/>
        <v/>
      </c>
      <c r="BC89" s="13" t="str">
        <f t="shared" si="79"/>
        <v/>
      </c>
      <c r="BD89" s="13" t="str">
        <f t="shared" si="80"/>
        <v/>
      </c>
      <c r="BE89" s="13" t="str">
        <f>IF(O89="","",O89)</f>
        <v/>
      </c>
      <c r="BF89" s="13" t="str">
        <f t="shared" ref="BF89" si="121">IF(P89="","",P89)</f>
        <v/>
      </c>
      <c r="BG89" s="13" t="str">
        <f t="shared" ref="BG89" si="122">IF(Q89="","",Q89)</f>
        <v/>
      </c>
      <c r="BH89" s="13" t="str">
        <f t="shared" si="84"/>
        <v/>
      </c>
      <c r="BI89" s="13" t="str">
        <f t="shared" si="85"/>
        <v/>
      </c>
      <c r="BJ89" s="13" t="str">
        <f t="shared" si="86"/>
        <v/>
      </c>
      <c r="BK89" s="13" t="str">
        <f t="shared" si="87"/>
        <v/>
      </c>
      <c r="BL89" s="13" t="str">
        <f t="shared" si="88"/>
        <v/>
      </c>
      <c r="BM89" s="13" t="str">
        <f t="shared" si="89"/>
        <v/>
      </c>
      <c r="BN89" s="13" t="str">
        <f t="shared" si="90"/>
        <v/>
      </c>
      <c r="BO89" s="45" t="str">
        <f t="shared" si="115"/>
        <v>N/A</v>
      </c>
      <c r="BP89" s="45" t="str">
        <f t="shared" si="116"/>
        <v>N/A</v>
      </c>
      <c r="BQ89" s="42" t="str">
        <f t="shared" si="92"/>
        <v>NC</v>
      </c>
      <c r="BR89" s="43" t="s">
        <v>530</v>
      </c>
      <c r="BS89" s="46" t="str">
        <f>IF(AU89="","",AU89)</f>
        <v/>
      </c>
      <c r="BT89" s="46" t="str">
        <f t="shared" ref="BT89" si="123">IF(AV89="","",AV89)</f>
        <v/>
      </c>
      <c r="BU89" s="46" t="str">
        <f t="shared" ref="BU89" si="124">IF(AW89="","",AW89)</f>
        <v/>
      </c>
      <c r="BV89" s="46" t="str">
        <f t="shared" si="96"/>
        <v/>
      </c>
      <c r="BW89" s="46" t="str">
        <f t="shared" si="97"/>
        <v/>
      </c>
      <c r="BX89" s="46" t="str">
        <f t="shared" si="98"/>
        <v/>
      </c>
      <c r="BY89" s="46" t="str">
        <f t="shared" si="99"/>
        <v/>
      </c>
      <c r="BZ89" s="46" t="str">
        <f t="shared" si="100"/>
        <v/>
      </c>
      <c r="CA89" s="46" t="str">
        <f t="shared" si="101"/>
        <v/>
      </c>
      <c r="CB89" s="46" t="str">
        <f t="shared" si="102"/>
        <v/>
      </c>
      <c r="CC89" s="46" t="str">
        <f>IF(BE89="","",BE89)</f>
        <v/>
      </c>
      <c r="CD89" s="46" t="str">
        <f t="shared" ref="CD89" si="125">IF(BF89="","",BF89)</f>
        <v/>
      </c>
      <c r="CE89" s="46" t="str">
        <f t="shared" ref="CE89" si="126">IF(BG89="","",BG89)</f>
        <v/>
      </c>
      <c r="CF89" s="46" t="str">
        <f t="shared" si="106"/>
        <v/>
      </c>
      <c r="CG89" s="46" t="str">
        <f t="shared" si="107"/>
        <v/>
      </c>
      <c r="CH89" s="46" t="str">
        <f t="shared" si="108"/>
        <v/>
      </c>
      <c r="CI89" s="46" t="str">
        <f t="shared" si="109"/>
        <v/>
      </c>
      <c r="CJ89" s="46" t="str">
        <f t="shared" si="110"/>
        <v/>
      </c>
      <c r="CK89" s="46" t="str">
        <f t="shared" si="111"/>
        <v/>
      </c>
      <c r="CL89" s="46" t="str">
        <f t="shared" si="112"/>
        <v/>
      </c>
    </row>
    <row r="90" spans="1:90">
      <c r="A90" s="12" t="str">
        <f>'Gene Table'!D89</f>
        <v>HK1</v>
      </c>
      <c r="B90" s="12" t="s">
        <v>346</v>
      </c>
      <c r="C90" s="13" t="str">
        <f>IF('Test Sample Data'!C89="","",IF(SUM('Test Sample Data'!C$3:C$98)&gt;10,IF(AND(ISNUMBER('Test Sample Data'!C89),'Test Sample Data'!C89&lt;35,'Test Sample Data'!C89&gt;0),'Test Sample Data'!C89,35),""))</f>
        <v/>
      </c>
      <c r="D90" s="13" t="str">
        <f>IF('Test Sample Data'!D89="","",IF(SUM('Test Sample Data'!D$3:D$98)&gt;10,IF(AND(ISNUMBER('Test Sample Data'!D89),'Test Sample Data'!D89&lt;35,'Test Sample Data'!D89&gt;0),'Test Sample Data'!D89,35),""))</f>
        <v/>
      </c>
      <c r="E90" s="13" t="str">
        <f>IF('Test Sample Data'!E89="","",IF(SUM('Test Sample Data'!E$3:E$98)&gt;10,IF(AND(ISNUMBER('Test Sample Data'!E89),'Test Sample Data'!E89&lt;35,'Test Sample Data'!E89&gt;0),'Test Sample Data'!E89,35),""))</f>
        <v/>
      </c>
      <c r="F90" s="13" t="str">
        <f>IF('Test Sample Data'!F89="","",IF(SUM('Test Sample Data'!F$3:F$98)&gt;10,IF(AND(ISNUMBER('Test Sample Data'!F89),'Test Sample Data'!F89&lt;35,'Test Sample Data'!F89&gt;0),'Test Sample Data'!F89,35),""))</f>
        <v/>
      </c>
      <c r="G90" s="13" t="str">
        <f>IF('Test Sample Data'!G89="","",IF(SUM('Test Sample Data'!G$3:G$98)&gt;10,IF(AND(ISNUMBER('Test Sample Data'!G89),'Test Sample Data'!G89&lt;35,'Test Sample Data'!G89&gt;0),'Test Sample Data'!G89,35),""))</f>
        <v/>
      </c>
      <c r="H90" s="13" t="str">
        <f>IF('Test Sample Data'!H89="","",IF(SUM('Test Sample Data'!H$3:H$98)&gt;10,IF(AND(ISNUMBER('Test Sample Data'!H89),'Test Sample Data'!H89&lt;35,'Test Sample Data'!H89&gt;0),'Test Sample Data'!H89,35),""))</f>
        <v/>
      </c>
      <c r="I90" s="13" t="str">
        <f>IF('Test Sample Data'!I89="","",IF(SUM('Test Sample Data'!I$3:I$98)&gt;10,IF(AND(ISNUMBER('Test Sample Data'!I89),'Test Sample Data'!I89&lt;35,'Test Sample Data'!I89&gt;0),'Test Sample Data'!I89,35),""))</f>
        <v/>
      </c>
      <c r="J90" s="13" t="str">
        <f>IF('Test Sample Data'!J89="","",IF(SUM('Test Sample Data'!J$3:J$98)&gt;10,IF(AND(ISNUMBER('Test Sample Data'!J89),'Test Sample Data'!J89&lt;35,'Test Sample Data'!J89&gt;0),'Test Sample Data'!J89,35),""))</f>
        <v/>
      </c>
      <c r="K90" s="13" t="str">
        <f>IF('Test Sample Data'!K89="","",IF(SUM('Test Sample Data'!K$3:K$98)&gt;10,IF(AND(ISNUMBER('Test Sample Data'!K89),'Test Sample Data'!K89&lt;35,'Test Sample Data'!K89&gt;0),'Test Sample Data'!K89,35),""))</f>
        <v/>
      </c>
      <c r="L90" s="13" t="str">
        <f>IF('Test Sample Data'!L89="","",IF(SUM('Test Sample Data'!L$3:L$98)&gt;10,IF(AND(ISNUMBER('Test Sample Data'!L89),'Test Sample Data'!L89&lt;35,'Test Sample Data'!L89&gt;0),'Test Sample Data'!L89,35),""))</f>
        <v/>
      </c>
      <c r="M90" s="13" t="str">
        <f>'Gene Table'!D89</f>
        <v>HK1</v>
      </c>
      <c r="N90" s="13" t="s">
        <v>346</v>
      </c>
      <c r="O90" s="13" t="str">
        <f>IF('Control Sample Data'!C89="","",IF(SUM('Control Sample Data'!C$3:C$98)&gt;10,IF(AND(ISNUMBER('Control Sample Data'!C89),'Control Sample Data'!C89&lt;35,'Control Sample Data'!C89&gt;0),'Control Sample Data'!C89,35),""))</f>
        <v/>
      </c>
      <c r="P90" s="13" t="str">
        <f>IF('Control Sample Data'!D89="","",IF(SUM('Control Sample Data'!D$3:D$98)&gt;10,IF(AND(ISNUMBER('Control Sample Data'!D89),'Control Sample Data'!D89&lt;35,'Control Sample Data'!D89&gt;0),'Control Sample Data'!D89,35),""))</f>
        <v/>
      </c>
      <c r="Q90" s="13" t="str">
        <f>IF('Control Sample Data'!E89="","",IF(SUM('Control Sample Data'!E$3:E$98)&gt;10,IF(AND(ISNUMBER('Control Sample Data'!E89),'Control Sample Data'!E89&lt;35,'Control Sample Data'!E89&gt;0),'Control Sample Data'!E89,35),""))</f>
        <v/>
      </c>
      <c r="R90" s="13" t="str">
        <f>IF('Control Sample Data'!F89="","",IF(SUM('Control Sample Data'!F$3:F$98)&gt;10,IF(AND(ISNUMBER('Control Sample Data'!F89),'Control Sample Data'!F89&lt;35,'Control Sample Data'!F89&gt;0),'Control Sample Data'!F89,35),""))</f>
        <v/>
      </c>
      <c r="S90" s="13" t="str">
        <f>IF('Control Sample Data'!G89="","",IF(SUM('Control Sample Data'!G$3:G$98)&gt;10,IF(AND(ISNUMBER('Control Sample Data'!G89),'Control Sample Data'!G89&lt;35,'Control Sample Data'!G89&gt;0),'Control Sample Data'!G89,35),""))</f>
        <v/>
      </c>
      <c r="T90" s="13" t="str">
        <f>IF('Control Sample Data'!H89="","",IF(SUM('Control Sample Data'!H$3:H$98)&gt;10,IF(AND(ISNUMBER('Control Sample Data'!H89),'Control Sample Data'!H89&lt;35,'Control Sample Data'!H89&gt;0),'Control Sample Data'!H89,35),""))</f>
        <v/>
      </c>
      <c r="U90" s="13" t="str">
        <f>IF('Control Sample Data'!I89="","",IF(SUM('Control Sample Data'!I$3:I$98)&gt;10,IF(AND(ISNUMBER('Control Sample Data'!I89),'Control Sample Data'!I89&lt;35,'Control Sample Data'!I89&gt;0),'Control Sample Data'!I89,35),""))</f>
        <v/>
      </c>
      <c r="V90" s="13" t="str">
        <f>IF('Control Sample Data'!J89="","",IF(SUM('Control Sample Data'!J$3:J$98)&gt;10,IF(AND(ISNUMBER('Control Sample Data'!J89),'Control Sample Data'!J89&lt;35,'Control Sample Data'!J89&gt;0),'Control Sample Data'!J89,35),""))</f>
        <v/>
      </c>
      <c r="W90" s="13" t="str">
        <f>IF('Control Sample Data'!K89="","",IF(SUM('Control Sample Data'!K$3:K$98)&gt;10,IF(AND(ISNUMBER('Control Sample Data'!K89),'Control Sample Data'!K89&lt;35,'Control Sample Data'!K89&gt;0),'Control Sample Data'!K89,35),""))</f>
        <v/>
      </c>
      <c r="X90" s="13" t="str">
        <f>IF('Control Sample Data'!L89="","",IF(SUM('Control Sample Data'!L$3:L$98)&gt;10,IF(AND(ISNUMBER('Control Sample Data'!L89),'Control Sample Data'!L89&lt;35,'Control Sample Data'!L89&gt;0),'Control Sample Data'!L89,35),""))</f>
        <v/>
      </c>
      <c r="AS90" s="12" t="str">
        <f t="shared" si="91"/>
        <v>HK1</v>
      </c>
      <c r="AT90" s="43" t="s">
        <v>346</v>
      </c>
      <c r="AU90" s="13" t="str">
        <f t="shared" si="71"/>
        <v/>
      </c>
      <c r="AV90" s="13" t="str">
        <f t="shared" si="72"/>
        <v/>
      </c>
      <c r="AW90" s="13" t="str">
        <f t="shared" si="73"/>
        <v/>
      </c>
      <c r="AX90" s="13" t="str">
        <f t="shared" si="74"/>
        <v/>
      </c>
      <c r="AY90" s="13" t="str">
        <f t="shared" si="75"/>
        <v/>
      </c>
      <c r="AZ90" s="13" t="str">
        <f t="shared" si="76"/>
        <v/>
      </c>
      <c r="BA90" s="13" t="str">
        <f t="shared" si="77"/>
        <v/>
      </c>
      <c r="BB90" s="13" t="str">
        <f t="shared" si="78"/>
        <v/>
      </c>
      <c r="BC90" s="13" t="str">
        <f t="shared" si="79"/>
        <v/>
      </c>
      <c r="BD90" s="13" t="str">
        <f t="shared" si="80"/>
        <v/>
      </c>
      <c r="BE90" s="13" t="str">
        <f t="shared" si="81"/>
        <v/>
      </c>
      <c r="BF90" s="13" t="str">
        <f t="shared" si="82"/>
        <v/>
      </c>
      <c r="BG90" s="13" t="str">
        <f t="shared" si="83"/>
        <v/>
      </c>
      <c r="BH90" s="13" t="str">
        <f t="shared" si="84"/>
        <v/>
      </c>
      <c r="BI90" s="13" t="str">
        <f t="shared" si="85"/>
        <v/>
      </c>
      <c r="BJ90" s="13" t="str">
        <f t="shared" si="86"/>
        <v/>
      </c>
      <c r="BK90" s="13" t="str">
        <f t="shared" si="87"/>
        <v/>
      </c>
      <c r="BL90" s="13" t="str">
        <f t="shared" si="88"/>
        <v/>
      </c>
      <c r="BM90" s="13" t="str">
        <f t="shared" si="89"/>
        <v/>
      </c>
      <c r="BN90" s="13" t="str">
        <f t="shared" si="90"/>
        <v/>
      </c>
      <c r="BO90" s="45" t="str">
        <f t="shared" si="115"/>
        <v>N/A</v>
      </c>
      <c r="BP90" s="45" t="str">
        <f t="shared" si="116"/>
        <v>N/A</v>
      </c>
      <c r="BQ90" s="42" t="str">
        <f t="shared" si="92"/>
        <v>HK1</v>
      </c>
      <c r="BR90" s="43" t="s">
        <v>531</v>
      </c>
      <c r="BS90" s="46" t="str">
        <f t="shared" si="93"/>
        <v/>
      </c>
      <c r="BT90" s="46" t="str">
        <f t="shared" si="94"/>
        <v/>
      </c>
      <c r="BU90" s="46" t="str">
        <f t="shared" si="95"/>
        <v/>
      </c>
      <c r="BV90" s="46" t="str">
        <f t="shared" si="96"/>
        <v/>
      </c>
      <c r="BW90" s="46" t="str">
        <f t="shared" si="97"/>
        <v/>
      </c>
      <c r="BX90" s="46" t="str">
        <f t="shared" si="98"/>
        <v/>
      </c>
      <c r="BY90" s="46" t="str">
        <f t="shared" si="99"/>
        <v/>
      </c>
      <c r="BZ90" s="46" t="str">
        <f t="shared" si="100"/>
        <v/>
      </c>
      <c r="CA90" s="46" t="str">
        <f t="shared" si="101"/>
        <v/>
      </c>
      <c r="CB90" s="46" t="str">
        <f t="shared" si="102"/>
        <v/>
      </c>
      <c r="CC90" s="46" t="str">
        <f t="shared" si="103"/>
        <v/>
      </c>
      <c r="CD90" s="46" t="str">
        <f t="shared" si="104"/>
        <v/>
      </c>
      <c r="CE90" s="46" t="str">
        <f t="shared" si="105"/>
        <v/>
      </c>
      <c r="CF90" s="46" t="str">
        <f t="shared" si="106"/>
        <v/>
      </c>
      <c r="CG90" s="46" t="str">
        <f t="shared" si="107"/>
        <v/>
      </c>
      <c r="CH90" s="46" t="str">
        <f t="shared" si="108"/>
        <v/>
      </c>
      <c r="CI90" s="46" t="str">
        <f t="shared" si="109"/>
        <v/>
      </c>
      <c r="CJ90" s="46" t="str">
        <f t="shared" si="110"/>
        <v/>
      </c>
      <c r="CK90" s="46" t="str">
        <f t="shared" si="111"/>
        <v/>
      </c>
      <c r="CL90" s="46" t="str">
        <f t="shared" si="112"/>
        <v/>
      </c>
    </row>
    <row r="91" spans="1:90">
      <c r="A91" s="12" t="str">
        <f>'Gene Table'!D90</f>
        <v>HK2</v>
      </c>
      <c r="B91" s="12" t="s">
        <v>350</v>
      </c>
      <c r="C91" s="13" t="str">
        <f>IF('Test Sample Data'!C90="","",IF(SUM('Test Sample Data'!C$3:C$98)&gt;10,IF(AND(ISNUMBER('Test Sample Data'!C90),'Test Sample Data'!C90&lt;35,'Test Sample Data'!C90&gt;0),'Test Sample Data'!C90,35),""))</f>
        <v/>
      </c>
      <c r="D91" s="13" t="str">
        <f>IF('Test Sample Data'!D90="","",IF(SUM('Test Sample Data'!D$3:D$98)&gt;10,IF(AND(ISNUMBER('Test Sample Data'!D90),'Test Sample Data'!D90&lt;35,'Test Sample Data'!D90&gt;0),'Test Sample Data'!D90,35),""))</f>
        <v/>
      </c>
      <c r="E91" s="13" t="str">
        <f>IF('Test Sample Data'!E90="","",IF(SUM('Test Sample Data'!E$3:E$98)&gt;10,IF(AND(ISNUMBER('Test Sample Data'!E90),'Test Sample Data'!E90&lt;35,'Test Sample Data'!E90&gt;0),'Test Sample Data'!E90,35),""))</f>
        <v/>
      </c>
      <c r="F91" s="13" t="str">
        <f>IF('Test Sample Data'!F90="","",IF(SUM('Test Sample Data'!F$3:F$98)&gt;10,IF(AND(ISNUMBER('Test Sample Data'!F90),'Test Sample Data'!F90&lt;35,'Test Sample Data'!F90&gt;0),'Test Sample Data'!F90,35),""))</f>
        <v/>
      </c>
      <c r="G91" s="13" t="str">
        <f>IF('Test Sample Data'!G90="","",IF(SUM('Test Sample Data'!G$3:G$98)&gt;10,IF(AND(ISNUMBER('Test Sample Data'!G90),'Test Sample Data'!G90&lt;35,'Test Sample Data'!G90&gt;0),'Test Sample Data'!G90,35),""))</f>
        <v/>
      </c>
      <c r="H91" s="13" t="str">
        <f>IF('Test Sample Data'!H90="","",IF(SUM('Test Sample Data'!H$3:H$98)&gt;10,IF(AND(ISNUMBER('Test Sample Data'!H90),'Test Sample Data'!H90&lt;35,'Test Sample Data'!H90&gt;0),'Test Sample Data'!H90,35),""))</f>
        <v/>
      </c>
      <c r="I91" s="13" t="str">
        <f>IF('Test Sample Data'!I90="","",IF(SUM('Test Sample Data'!I$3:I$98)&gt;10,IF(AND(ISNUMBER('Test Sample Data'!I90),'Test Sample Data'!I90&lt;35,'Test Sample Data'!I90&gt;0),'Test Sample Data'!I90,35),""))</f>
        <v/>
      </c>
      <c r="J91" s="13" t="str">
        <f>IF('Test Sample Data'!J90="","",IF(SUM('Test Sample Data'!J$3:J$98)&gt;10,IF(AND(ISNUMBER('Test Sample Data'!J90),'Test Sample Data'!J90&lt;35,'Test Sample Data'!J90&gt;0),'Test Sample Data'!J90,35),""))</f>
        <v/>
      </c>
      <c r="K91" s="13" t="str">
        <f>IF('Test Sample Data'!K90="","",IF(SUM('Test Sample Data'!K$3:K$98)&gt;10,IF(AND(ISNUMBER('Test Sample Data'!K90),'Test Sample Data'!K90&lt;35,'Test Sample Data'!K90&gt;0),'Test Sample Data'!K90,35),""))</f>
        <v/>
      </c>
      <c r="L91" s="13" t="str">
        <f>IF('Test Sample Data'!L90="","",IF(SUM('Test Sample Data'!L$3:L$98)&gt;10,IF(AND(ISNUMBER('Test Sample Data'!L90),'Test Sample Data'!L90&lt;35,'Test Sample Data'!L90&gt;0),'Test Sample Data'!L90,35),""))</f>
        <v/>
      </c>
      <c r="M91" s="13" t="str">
        <f>'Gene Table'!D90</f>
        <v>HK2</v>
      </c>
      <c r="N91" s="13" t="s">
        <v>350</v>
      </c>
      <c r="O91" s="13" t="str">
        <f>IF('Control Sample Data'!C90="","",IF(SUM('Control Sample Data'!C$3:C$98)&gt;10,IF(AND(ISNUMBER('Control Sample Data'!C90),'Control Sample Data'!C90&lt;35,'Control Sample Data'!C90&gt;0),'Control Sample Data'!C90,35),""))</f>
        <v/>
      </c>
      <c r="P91" s="13" t="str">
        <f>IF('Control Sample Data'!D90="","",IF(SUM('Control Sample Data'!D$3:D$98)&gt;10,IF(AND(ISNUMBER('Control Sample Data'!D90),'Control Sample Data'!D90&lt;35,'Control Sample Data'!D90&gt;0),'Control Sample Data'!D90,35),""))</f>
        <v/>
      </c>
      <c r="Q91" s="13" t="str">
        <f>IF('Control Sample Data'!E90="","",IF(SUM('Control Sample Data'!E$3:E$98)&gt;10,IF(AND(ISNUMBER('Control Sample Data'!E90),'Control Sample Data'!E90&lt;35,'Control Sample Data'!E90&gt;0),'Control Sample Data'!E90,35),""))</f>
        <v/>
      </c>
      <c r="R91" s="13" t="str">
        <f>IF('Control Sample Data'!F90="","",IF(SUM('Control Sample Data'!F$3:F$98)&gt;10,IF(AND(ISNUMBER('Control Sample Data'!F90),'Control Sample Data'!F90&lt;35,'Control Sample Data'!F90&gt;0),'Control Sample Data'!F90,35),""))</f>
        <v/>
      </c>
      <c r="S91" s="13" t="str">
        <f>IF('Control Sample Data'!G90="","",IF(SUM('Control Sample Data'!G$3:G$98)&gt;10,IF(AND(ISNUMBER('Control Sample Data'!G90),'Control Sample Data'!G90&lt;35,'Control Sample Data'!G90&gt;0),'Control Sample Data'!G90,35),""))</f>
        <v/>
      </c>
      <c r="T91" s="13" t="str">
        <f>IF('Control Sample Data'!H90="","",IF(SUM('Control Sample Data'!H$3:H$98)&gt;10,IF(AND(ISNUMBER('Control Sample Data'!H90),'Control Sample Data'!H90&lt;35,'Control Sample Data'!H90&gt;0),'Control Sample Data'!H90,35),""))</f>
        <v/>
      </c>
      <c r="U91" s="13" t="str">
        <f>IF('Control Sample Data'!I90="","",IF(SUM('Control Sample Data'!I$3:I$98)&gt;10,IF(AND(ISNUMBER('Control Sample Data'!I90),'Control Sample Data'!I90&lt;35,'Control Sample Data'!I90&gt;0),'Control Sample Data'!I90,35),""))</f>
        <v/>
      </c>
      <c r="V91" s="13" t="str">
        <f>IF('Control Sample Data'!J90="","",IF(SUM('Control Sample Data'!J$3:J$98)&gt;10,IF(AND(ISNUMBER('Control Sample Data'!J90),'Control Sample Data'!J90&lt;35,'Control Sample Data'!J90&gt;0),'Control Sample Data'!J90,35),""))</f>
        <v/>
      </c>
      <c r="W91" s="13" t="str">
        <f>IF('Control Sample Data'!K90="","",IF(SUM('Control Sample Data'!K$3:K$98)&gt;10,IF(AND(ISNUMBER('Control Sample Data'!K90),'Control Sample Data'!K90&lt;35,'Control Sample Data'!K90&gt;0),'Control Sample Data'!K90,35),""))</f>
        <v/>
      </c>
      <c r="X91" s="13" t="str">
        <f>IF('Control Sample Data'!L90="","",IF(SUM('Control Sample Data'!L$3:L$98)&gt;10,IF(AND(ISNUMBER('Control Sample Data'!L90),'Control Sample Data'!L90&lt;35,'Control Sample Data'!L90&gt;0),'Control Sample Data'!L90,35),""))</f>
        <v/>
      </c>
      <c r="AS91" s="12" t="str">
        <f t="shared" si="91"/>
        <v>HK2</v>
      </c>
      <c r="AT91" s="43" t="s">
        <v>350</v>
      </c>
      <c r="AU91" s="13" t="str">
        <f t="shared" si="71"/>
        <v/>
      </c>
      <c r="AV91" s="13" t="str">
        <f t="shared" si="72"/>
        <v/>
      </c>
      <c r="AW91" s="13" t="str">
        <f t="shared" si="73"/>
        <v/>
      </c>
      <c r="AX91" s="13" t="str">
        <f t="shared" si="74"/>
        <v/>
      </c>
      <c r="AY91" s="13" t="str">
        <f t="shared" si="75"/>
        <v/>
      </c>
      <c r="AZ91" s="13" t="str">
        <f t="shared" si="76"/>
        <v/>
      </c>
      <c r="BA91" s="13" t="str">
        <f t="shared" si="77"/>
        <v/>
      </c>
      <c r="BB91" s="13" t="str">
        <f t="shared" si="78"/>
        <v/>
      </c>
      <c r="BC91" s="13" t="str">
        <f t="shared" si="79"/>
        <v/>
      </c>
      <c r="BD91" s="13" t="str">
        <f t="shared" si="80"/>
        <v/>
      </c>
      <c r="BE91" s="13" t="str">
        <f t="shared" si="81"/>
        <v/>
      </c>
      <c r="BF91" s="13" t="str">
        <f t="shared" si="82"/>
        <v/>
      </c>
      <c r="BG91" s="13" t="str">
        <f t="shared" si="83"/>
        <v/>
      </c>
      <c r="BH91" s="13" t="str">
        <f t="shared" si="84"/>
        <v/>
      </c>
      <c r="BI91" s="13" t="str">
        <f t="shared" si="85"/>
        <v/>
      </c>
      <c r="BJ91" s="13" t="str">
        <f t="shared" si="86"/>
        <v/>
      </c>
      <c r="BK91" s="13" t="str">
        <f t="shared" si="87"/>
        <v/>
      </c>
      <c r="BL91" s="13" t="str">
        <f t="shared" si="88"/>
        <v/>
      </c>
      <c r="BM91" s="13" t="str">
        <f t="shared" si="89"/>
        <v/>
      </c>
      <c r="BN91" s="13" t="str">
        <f t="shared" si="90"/>
        <v/>
      </c>
      <c r="BO91" s="45" t="str">
        <f t="shared" si="115"/>
        <v>N/A</v>
      </c>
      <c r="BP91" s="45" t="str">
        <f t="shared" si="116"/>
        <v>N/A</v>
      </c>
      <c r="BQ91" s="42" t="str">
        <f t="shared" si="92"/>
        <v>HK2</v>
      </c>
      <c r="BR91" s="43" t="s">
        <v>532</v>
      </c>
      <c r="BS91" s="46" t="str">
        <f t="shared" si="93"/>
        <v/>
      </c>
      <c r="BT91" s="46" t="str">
        <f t="shared" si="94"/>
        <v/>
      </c>
      <c r="BU91" s="46" t="str">
        <f t="shared" si="95"/>
        <v/>
      </c>
      <c r="BV91" s="46" t="str">
        <f t="shared" si="96"/>
        <v/>
      </c>
      <c r="BW91" s="46" t="str">
        <f t="shared" si="97"/>
        <v/>
      </c>
      <c r="BX91" s="46" t="str">
        <f t="shared" si="98"/>
        <v/>
      </c>
      <c r="BY91" s="46" t="str">
        <f t="shared" si="99"/>
        <v/>
      </c>
      <c r="BZ91" s="46" t="str">
        <f t="shared" si="100"/>
        <v/>
      </c>
      <c r="CA91" s="46" t="str">
        <f t="shared" si="101"/>
        <v/>
      </c>
      <c r="CB91" s="46" t="str">
        <f t="shared" si="102"/>
        <v/>
      </c>
      <c r="CC91" s="46" t="str">
        <f t="shared" si="103"/>
        <v/>
      </c>
      <c r="CD91" s="46" t="str">
        <f t="shared" si="104"/>
        <v/>
      </c>
      <c r="CE91" s="46" t="str">
        <f t="shared" si="105"/>
        <v/>
      </c>
      <c r="CF91" s="46" t="str">
        <f t="shared" si="106"/>
        <v/>
      </c>
      <c r="CG91" s="46" t="str">
        <f t="shared" si="107"/>
        <v/>
      </c>
      <c r="CH91" s="46" t="str">
        <f t="shared" si="108"/>
        <v/>
      </c>
      <c r="CI91" s="46" t="str">
        <f t="shared" si="109"/>
        <v/>
      </c>
      <c r="CJ91" s="46" t="str">
        <f t="shared" si="110"/>
        <v/>
      </c>
      <c r="CK91" s="46" t="str">
        <f t="shared" si="111"/>
        <v/>
      </c>
      <c r="CL91" s="46" t="str">
        <f t="shared" si="112"/>
        <v/>
      </c>
    </row>
    <row r="92" spans="1:90">
      <c r="A92" s="12" t="str">
        <f>'Gene Table'!D91</f>
        <v>HK3</v>
      </c>
      <c r="B92" s="12" t="s">
        <v>354</v>
      </c>
      <c r="C92" s="13" t="str">
        <f>IF('Test Sample Data'!C91="","",IF(SUM('Test Sample Data'!C$3:C$98)&gt;10,IF(AND(ISNUMBER('Test Sample Data'!C91),'Test Sample Data'!C91&lt;35,'Test Sample Data'!C91&gt;0),'Test Sample Data'!C91,35),""))</f>
        <v/>
      </c>
      <c r="D92" s="13" t="str">
        <f>IF('Test Sample Data'!D91="","",IF(SUM('Test Sample Data'!D$3:D$98)&gt;10,IF(AND(ISNUMBER('Test Sample Data'!D91),'Test Sample Data'!D91&lt;35,'Test Sample Data'!D91&gt;0),'Test Sample Data'!D91,35),""))</f>
        <v/>
      </c>
      <c r="E92" s="13" t="str">
        <f>IF('Test Sample Data'!E91="","",IF(SUM('Test Sample Data'!E$3:E$98)&gt;10,IF(AND(ISNUMBER('Test Sample Data'!E91),'Test Sample Data'!E91&lt;35,'Test Sample Data'!E91&gt;0),'Test Sample Data'!E91,35),""))</f>
        <v/>
      </c>
      <c r="F92" s="13" t="str">
        <f>IF('Test Sample Data'!F91="","",IF(SUM('Test Sample Data'!F$3:F$98)&gt;10,IF(AND(ISNUMBER('Test Sample Data'!F91),'Test Sample Data'!F91&lt;35,'Test Sample Data'!F91&gt;0),'Test Sample Data'!F91,35),""))</f>
        <v/>
      </c>
      <c r="G92" s="13" t="str">
        <f>IF('Test Sample Data'!G91="","",IF(SUM('Test Sample Data'!G$3:G$98)&gt;10,IF(AND(ISNUMBER('Test Sample Data'!G91),'Test Sample Data'!G91&lt;35,'Test Sample Data'!G91&gt;0),'Test Sample Data'!G91,35),""))</f>
        <v/>
      </c>
      <c r="H92" s="13" t="str">
        <f>IF('Test Sample Data'!H91="","",IF(SUM('Test Sample Data'!H$3:H$98)&gt;10,IF(AND(ISNUMBER('Test Sample Data'!H91),'Test Sample Data'!H91&lt;35,'Test Sample Data'!H91&gt;0),'Test Sample Data'!H91,35),""))</f>
        <v/>
      </c>
      <c r="I92" s="13" t="str">
        <f>IF('Test Sample Data'!I91="","",IF(SUM('Test Sample Data'!I$3:I$98)&gt;10,IF(AND(ISNUMBER('Test Sample Data'!I91),'Test Sample Data'!I91&lt;35,'Test Sample Data'!I91&gt;0),'Test Sample Data'!I91,35),""))</f>
        <v/>
      </c>
      <c r="J92" s="13" t="str">
        <f>IF('Test Sample Data'!J91="","",IF(SUM('Test Sample Data'!J$3:J$98)&gt;10,IF(AND(ISNUMBER('Test Sample Data'!J91),'Test Sample Data'!J91&lt;35,'Test Sample Data'!J91&gt;0),'Test Sample Data'!J91,35),""))</f>
        <v/>
      </c>
      <c r="K92" s="13" t="str">
        <f>IF('Test Sample Data'!K91="","",IF(SUM('Test Sample Data'!K$3:K$98)&gt;10,IF(AND(ISNUMBER('Test Sample Data'!K91),'Test Sample Data'!K91&lt;35,'Test Sample Data'!K91&gt;0),'Test Sample Data'!K91,35),""))</f>
        <v/>
      </c>
      <c r="L92" s="13" t="str">
        <f>IF('Test Sample Data'!L91="","",IF(SUM('Test Sample Data'!L$3:L$98)&gt;10,IF(AND(ISNUMBER('Test Sample Data'!L91),'Test Sample Data'!L91&lt;35,'Test Sample Data'!L91&gt;0),'Test Sample Data'!L91,35),""))</f>
        <v/>
      </c>
      <c r="M92" s="13" t="str">
        <f>'Gene Table'!D91</f>
        <v>HK3</v>
      </c>
      <c r="N92" s="13" t="s">
        <v>354</v>
      </c>
      <c r="O92" s="13" t="str">
        <f>IF('Control Sample Data'!C91="","",IF(SUM('Control Sample Data'!C$3:C$98)&gt;10,IF(AND(ISNUMBER('Control Sample Data'!C91),'Control Sample Data'!C91&lt;35,'Control Sample Data'!C91&gt;0),'Control Sample Data'!C91,35),""))</f>
        <v/>
      </c>
      <c r="P92" s="13" t="str">
        <f>IF('Control Sample Data'!D91="","",IF(SUM('Control Sample Data'!D$3:D$98)&gt;10,IF(AND(ISNUMBER('Control Sample Data'!D91),'Control Sample Data'!D91&lt;35,'Control Sample Data'!D91&gt;0),'Control Sample Data'!D91,35),""))</f>
        <v/>
      </c>
      <c r="Q92" s="13" t="str">
        <f>IF('Control Sample Data'!E91="","",IF(SUM('Control Sample Data'!E$3:E$98)&gt;10,IF(AND(ISNUMBER('Control Sample Data'!E91),'Control Sample Data'!E91&lt;35,'Control Sample Data'!E91&gt;0),'Control Sample Data'!E91,35),""))</f>
        <v/>
      </c>
      <c r="R92" s="13" t="str">
        <f>IF('Control Sample Data'!F91="","",IF(SUM('Control Sample Data'!F$3:F$98)&gt;10,IF(AND(ISNUMBER('Control Sample Data'!F91),'Control Sample Data'!F91&lt;35,'Control Sample Data'!F91&gt;0),'Control Sample Data'!F91,35),""))</f>
        <v/>
      </c>
      <c r="S92" s="13" t="str">
        <f>IF('Control Sample Data'!G91="","",IF(SUM('Control Sample Data'!G$3:G$98)&gt;10,IF(AND(ISNUMBER('Control Sample Data'!G91),'Control Sample Data'!G91&lt;35,'Control Sample Data'!G91&gt;0),'Control Sample Data'!G91,35),""))</f>
        <v/>
      </c>
      <c r="T92" s="13" t="str">
        <f>IF('Control Sample Data'!H91="","",IF(SUM('Control Sample Data'!H$3:H$98)&gt;10,IF(AND(ISNUMBER('Control Sample Data'!H91),'Control Sample Data'!H91&lt;35,'Control Sample Data'!H91&gt;0),'Control Sample Data'!H91,35),""))</f>
        <v/>
      </c>
      <c r="U92" s="13" t="str">
        <f>IF('Control Sample Data'!I91="","",IF(SUM('Control Sample Data'!I$3:I$98)&gt;10,IF(AND(ISNUMBER('Control Sample Data'!I91),'Control Sample Data'!I91&lt;35,'Control Sample Data'!I91&gt;0),'Control Sample Data'!I91,35),""))</f>
        <v/>
      </c>
      <c r="V92" s="13" t="str">
        <f>IF('Control Sample Data'!J91="","",IF(SUM('Control Sample Data'!J$3:J$98)&gt;10,IF(AND(ISNUMBER('Control Sample Data'!J91),'Control Sample Data'!J91&lt;35,'Control Sample Data'!J91&gt;0),'Control Sample Data'!J91,35),""))</f>
        <v/>
      </c>
      <c r="W92" s="13" t="str">
        <f>IF('Control Sample Data'!K91="","",IF(SUM('Control Sample Data'!K$3:K$98)&gt;10,IF(AND(ISNUMBER('Control Sample Data'!K91),'Control Sample Data'!K91&lt;35,'Control Sample Data'!K91&gt;0),'Control Sample Data'!K91,35),""))</f>
        <v/>
      </c>
      <c r="X92" s="13" t="str">
        <f>IF('Control Sample Data'!L91="","",IF(SUM('Control Sample Data'!L$3:L$98)&gt;10,IF(AND(ISNUMBER('Control Sample Data'!L91),'Control Sample Data'!L91&lt;35,'Control Sample Data'!L91&gt;0),'Control Sample Data'!L91,35),""))</f>
        <v/>
      </c>
      <c r="AS92" s="12" t="str">
        <f t="shared" si="91"/>
        <v>HK3</v>
      </c>
      <c r="AT92" s="43" t="s">
        <v>354</v>
      </c>
      <c r="AU92" s="13" t="str">
        <f t="shared" si="71"/>
        <v/>
      </c>
      <c r="AV92" s="13" t="str">
        <f t="shared" si="72"/>
        <v/>
      </c>
      <c r="AW92" s="13" t="str">
        <f t="shared" si="73"/>
        <v/>
      </c>
      <c r="AX92" s="13" t="str">
        <f t="shared" si="74"/>
        <v/>
      </c>
      <c r="AY92" s="13" t="str">
        <f t="shared" si="75"/>
        <v/>
      </c>
      <c r="AZ92" s="13" t="str">
        <f t="shared" si="76"/>
        <v/>
      </c>
      <c r="BA92" s="13" t="str">
        <f t="shared" si="77"/>
        <v/>
      </c>
      <c r="BB92" s="13" t="str">
        <f t="shared" si="78"/>
        <v/>
      </c>
      <c r="BC92" s="13" t="str">
        <f t="shared" si="79"/>
        <v/>
      </c>
      <c r="BD92" s="13" t="str">
        <f t="shared" si="80"/>
        <v/>
      </c>
      <c r="BE92" s="13" t="str">
        <f t="shared" si="81"/>
        <v/>
      </c>
      <c r="BF92" s="13" t="str">
        <f t="shared" si="82"/>
        <v/>
      </c>
      <c r="BG92" s="13" t="str">
        <f t="shared" si="83"/>
        <v/>
      </c>
      <c r="BH92" s="13" t="str">
        <f t="shared" si="84"/>
        <v/>
      </c>
      <c r="BI92" s="13" t="str">
        <f t="shared" si="85"/>
        <v/>
      </c>
      <c r="BJ92" s="13" t="str">
        <f t="shared" si="86"/>
        <v/>
      </c>
      <c r="BK92" s="13" t="str">
        <f t="shared" si="87"/>
        <v/>
      </c>
      <c r="BL92" s="13" t="str">
        <f t="shared" si="88"/>
        <v/>
      </c>
      <c r="BM92" s="13" t="str">
        <f t="shared" si="89"/>
        <v/>
      </c>
      <c r="BN92" s="13" t="str">
        <f t="shared" si="90"/>
        <v/>
      </c>
      <c r="BO92" s="45" t="str">
        <f t="shared" si="115"/>
        <v>N/A</v>
      </c>
      <c r="BP92" s="45" t="str">
        <f t="shared" si="116"/>
        <v>N/A</v>
      </c>
      <c r="BQ92" s="42" t="str">
        <f t="shared" si="92"/>
        <v>HK3</v>
      </c>
      <c r="BR92" s="43" t="s">
        <v>533</v>
      </c>
      <c r="BS92" s="46" t="str">
        <f t="shared" si="93"/>
        <v/>
      </c>
      <c r="BT92" s="46" t="str">
        <f t="shared" si="94"/>
        <v/>
      </c>
      <c r="BU92" s="46" t="str">
        <f t="shared" si="95"/>
        <v/>
      </c>
      <c r="BV92" s="46" t="str">
        <f t="shared" si="96"/>
        <v/>
      </c>
      <c r="BW92" s="46" t="str">
        <f t="shared" si="97"/>
        <v/>
      </c>
      <c r="BX92" s="46" t="str">
        <f t="shared" si="98"/>
        <v/>
      </c>
      <c r="BY92" s="46" t="str">
        <f t="shared" si="99"/>
        <v/>
      </c>
      <c r="BZ92" s="46" t="str">
        <f t="shared" si="100"/>
        <v/>
      </c>
      <c r="CA92" s="46" t="str">
        <f t="shared" si="101"/>
        <v/>
      </c>
      <c r="CB92" s="46" t="str">
        <f t="shared" si="102"/>
        <v/>
      </c>
      <c r="CC92" s="46" t="str">
        <f t="shared" si="103"/>
        <v/>
      </c>
      <c r="CD92" s="46" t="str">
        <f t="shared" si="104"/>
        <v/>
      </c>
      <c r="CE92" s="46" t="str">
        <f t="shared" si="105"/>
        <v/>
      </c>
      <c r="CF92" s="46" t="str">
        <f t="shared" si="106"/>
        <v/>
      </c>
      <c r="CG92" s="46" t="str">
        <f t="shared" si="107"/>
        <v/>
      </c>
      <c r="CH92" s="46" t="str">
        <f t="shared" si="108"/>
        <v/>
      </c>
      <c r="CI92" s="46" t="str">
        <f t="shared" si="109"/>
        <v/>
      </c>
      <c r="CJ92" s="46" t="str">
        <f t="shared" si="110"/>
        <v/>
      </c>
      <c r="CK92" s="46" t="str">
        <f t="shared" si="111"/>
        <v/>
      </c>
      <c r="CL92" s="46" t="str">
        <f t="shared" si="112"/>
        <v/>
      </c>
    </row>
    <row r="93" spans="1:90">
      <c r="A93" s="12" t="str">
        <f>'Gene Table'!D92</f>
        <v>HK4</v>
      </c>
      <c r="B93" s="12" t="s">
        <v>358</v>
      </c>
      <c r="C93" s="13" t="str">
        <f>IF('Test Sample Data'!C92="","",IF(SUM('Test Sample Data'!C$3:C$98)&gt;10,IF(AND(ISNUMBER('Test Sample Data'!C92),'Test Sample Data'!C92&lt;35,'Test Sample Data'!C92&gt;0),'Test Sample Data'!C92,35),""))</f>
        <v/>
      </c>
      <c r="D93" s="13" t="str">
        <f>IF('Test Sample Data'!D92="","",IF(SUM('Test Sample Data'!D$3:D$98)&gt;10,IF(AND(ISNUMBER('Test Sample Data'!D92),'Test Sample Data'!D92&lt;35,'Test Sample Data'!D92&gt;0),'Test Sample Data'!D92,35),""))</f>
        <v/>
      </c>
      <c r="E93" s="13" t="str">
        <f>IF('Test Sample Data'!E92="","",IF(SUM('Test Sample Data'!E$3:E$98)&gt;10,IF(AND(ISNUMBER('Test Sample Data'!E92),'Test Sample Data'!E92&lt;35,'Test Sample Data'!E92&gt;0),'Test Sample Data'!E92,35),""))</f>
        <v/>
      </c>
      <c r="F93" s="13" t="str">
        <f>IF('Test Sample Data'!F92="","",IF(SUM('Test Sample Data'!F$3:F$98)&gt;10,IF(AND(ISNUMBER('Test Sample Data'!F92),'Test Sample Data'!F92&lt;35,'Test Sample Data'!F92&gt;0),'Test Sample Data'!F92,35),""))</f>
        <v/>
      </c>
      <c r="G93" s="13" t="str">
        <f>IF('Test Sample Data'!G92="","",IF(SUM('Test Sample Data'!G$3:G$98)&gt;10,IF(AND(ISNUMBER('Test Sample Data'!G92),'Test Sample Data'!G92&lt;35,'Test Sample Data'!G92&gt;0),'Test Sample Data'!G92,35),""))</f>
        <v/>
      </c>
      <c r="H93" s="13" t="str">
        <f>IF('Test Sample Data'!H92="","",IF(SUM('Test Sample Data'!H$3:H$98)&gt;10,IF(AND(ISNUMBER('Test Sample Data'!H92),'Test Sample Data'!H92&lt;35,'Test Sample Data'!H92&gt;0),'Test Sample Data'!H92,35),""))</f>
        <v/>
      </c>
      <c r="I93" s="13" t="str">
        <f>IF('Test Sample Data'!I92="","",IF(SUM('Test Sample Data'!I$3:I$98)&gt;10,IF(AND(ISNUMBER('Test Sample Data'!I92),'Test Sample Data'!I92&lt;35,'Test Sample Data'!I92&gt;0),'Test Sample Data'!I92,35),""))</f>
        <v/>
      </c>
      <c r="J93" s="13" t="str">
        <f>IF('Test Sample Data'!J92="","",IF(SUM('Test Sample Data'!J$3:J$98)&gt;10,IF(AND(ISNUMBER('Test Sample Data'!J92),'Test Sample Data'!J92&lt;35,'Test Sample Data'!J92&gt;0),'Test Sample Data'!J92,35),""))</f>
        <v/>
      </c>
      <c r="K93" s="13" t="str">
        <f>IF('Test Sample Data'!K92="","",IF(SUM('Test Sample Data'!K$3:K$98)&gt;10,IF(AND(ISNUMBER('Test Sample Data'!K92),'Test Sample Data'!K92&lt;35,'Test Sample Data'!K92&gt;0),'Test Sample Data'!K92,35),""))</f>
        <v/>
      </c>
      <c r="L93" s="13" t="str">
        <f>IF('Test Sample Data'!L92="","",IF(SUM('Test Sample Data'!L$3:L$98)&gt;10,IF(AND(ISNUMBER('Test Sample Data'!L92),'Test Sample Data'!L92&lt;35,'Test Sample Data'!L92&gt;0),'Test Sample Data'!L92,35),""))</f>
        <v/>
      </c>
      <c r="M93" s="13" t="str">
        <f>'Gene Table'!D92</f>
        <v>HK4</v>
      </c>
      <c r="N93" s="13" t="s">
        <v>358</v>
      </c>
      <c r="O93" s="13" t="str">
        <f>IF('Control Sample Data'!C92="","",IF(SUM('Control Sample Data'!C$3:C$98)&gt;10,IF(AND(ISNUMBER('Control Sample Data'!C92),'Control Sample Data'!C92&lt;35,'Control Sample Data'!C92&gt;0),'Control Sample Data'!C92,35),""))</f>
        <v/>
      </c>
      <c r="P93" s="13" t="str">
        <f>IF('Control Sample Data'!D92="","",IF(SUM('Control Sample Data'!D$3:D$98)&gt;10,IF(AND(ISNUMBER('Control Sample Data'!D92),'Control Sample Data'!D92&lt;35,'Control Sample Data'!D92&gt;0),'Control Sample Data'!D92,35),""))</f>
        <v/>
      </c>
      <c r="Q93" s="13" t="str">
        <f>IF('Control Sample Data'!E92="","",IF(SUM('Control Sample Data'!E$3:E$98)&gt;10,IF(AND(ISNUMBER('Control Sample Data'!E92),'Control Sample Data'!E92&lt;35,'Control Sample Data'!E92&gt;0),'Control Sample Data'!E92,35),""))</f>
        <v/>
      </c>
      <c r="R93" s="13" t="str">
        <f>IF('Control Sample Data'!F92="","",IF(SUM('Control Sample Data'!F$3:F$98)&gt;10,IF(AND(ISNUMBER('Control Sample Data'!F92),'Control Sample Data'!F92&lt;35,'Control Sample Data'!F92&gt;0),'Control Sample Data'!F92,35),""))</f>
        <v/>
      </c>
      <c r="S93" s="13" t="str">
        <f>IF('Control Sample Data'!G92="","",IF(SUM('Control Sample Data'!G$3:G$98)&gt;10,IF(AND(ISNUMBER('Control Sample Data'!G92),'Control Sample Data'!G92&lt;35,'Control Sample Data'!G92&gt;0),'Control Sample Data'!G92,35),""))</f>
        <v/>
      </c>
      <c r="T93" s="13" t="str">
        <f>IF('Control Sample Data'!H92="","",IF(SUM('Control Sample Data'!H$3:H$98)&gt;10,IF(AND(ISNUMBER('Control Sample Data'!H92),'Control Sample Data'!H92&lt;35,'Control Sample Data'!H92&gt;0),'Control Sample Data'!H92,35),""))</f>
        <v/>
      </c>
      <c r="U93" s="13" t="str">
        <f>IF('Control Sample Data'!I92="","",IF(SUM('Control Sample Data'!I$3:I$98)&gt;10,IF(AND(ISNUMBER('Control Sample Data'!I92),'Control Sample Data'!I92&lt;35,'Control Sample Data'!I92&gt;0),'Control Sample Data'!I92,35),""))</f>
        <v/>
      </c>
      <c r="V93" s="13" t="str">
        <f>IF('Control Sample Data'!J92="","",IF(SUM('Control Sample Data'!J$3:J$98)&gt;10,IF(AND(ISNUMBER('Control Sample Data'!J92),'Control Sample Data'!J92&lt;35,'Control Sample Data'!J92&gt;0),'Control Sample Data'!J92,35),""))</f>
        <v/>
      </c>
      <c r="W93" s="13" t="str">
        <f>IF('Control Sample Data'!K92="","",IF(SUM('Control Sample Data'!K$3:K$98)&gt;10,IF(AND(ISNUMBER('Control Sample Data'!K92),'Control Sample Data'!K92&lt;35,'Control Sample Data'!K92&gt;0),'Control Sample Data'!K92,35),""))</f>
        <v/>
      </c>
      <c r="X93" s="13" t="str">
        <f>IF('Control Sample Data'!L92="","",IF(SUM('Control Sample Data'!L$3:L$98)&gt;10,IF(AND(ISNUMBER('Control Sample Data'!L92),'Control Sample Data'!L92&lt;35,'Control Sample Data'!L92&gt;0),'Control Sample Data'!L92,35),""))</f>
        <v/>
      </c>
      <c r="AS93" s="12" t="str">
        <f t="shared" si="91"/>
        <v>HK4</v>
      </c>
      <c r="AT93" s="43" t="s">
        <v>358</v>
      </c>
      <c r="AU93" s="13" t="str">
        <f t="shared" si="71"/>
        <v/>
      </c>
      <c r="AV93" s="13" t="str">
        <f t="shared" si="72"/>
        <v/>
      </c>
      <c r="AW93" s="13" t="str">
        <f t="shared" si="73"/>
        <v/>
      </c>
      <c r="AX93" s="13" t="str">
        <f t="shared" si="74"/>
        <v/>
      </c>
      <c r="AY93" s="13" t="str">
        <f t="shared" si="75"/>
        <v/>
      </c>
      <c r="AZ93" s="13" t="str">
        <f t="shared" si="76"/>
        <v/>
      </c>
      <c r="BA93" s="13" t="str">
        <f t="shared" si="77"/>
        <v/>
      </c>
      <c r="BB93" s="13" t="str">
        <f t="shared" si="78"/>
        <v/>
      </c>
      <c r="BC93" s="13" t="str">
        <f t="shared" si="79"/>
        <v/>
      </c>
      <c r="BD93" s="13" t="str">
        <f t="shared" si="80"/>
        <v/>
      </c>
      <c r="BE93" s="13" t="str">
        <f t="shared" si="81"/>
        <v/>
      </c>
      <c r="BF93" s="13" t="str">
        <f t="shared" si="82"/>
        <v/>
      </c>
      <c r="BG93" s="13" t="str">
        <f t="shared" si="83"/>
        <v/>
      </c>
      <c r="BH93" s="13" t="str">
        <f t="shared" si="84"/>
        <v/>
      </c>
      <c r="BI93" s="13" t="str">
        <f t="shared" si="85"/>
        <v/>
      </c>
      <c r="BJ93" s="13" t="str">
        <f t="shared" si="86"/>
        <v/>
      </c>
      <c r="BK93" s="13" t="str">
        <f t="shared" si="87"/>
        <v/>
      </c>
      <c r="BL93" s="13" t="str">
        <f t="shared" si="88"/>
        <v/>
      </c>
      <c r="BM93" s="13" t="str">
        <f t="shared" si="89"/>
        <v/>
      </c>
      <c r="BN93" s="13" t="str">
        <f t="shared" si="90"/>
        <v/>
      </c>
      <c r="BO93" s="45" t="str">
        <f t="shared" si="115"/>
        <v>N/A</v>
      </c>
      <c r="BP93" s="45" t="str">
        <f t="shared" si="116"/>
        <v>N/A</v>
      </c>
      <c r="BQ93" s="42" t="str">
        <f t="shared" si="92"/>
        <v>HK4</v>
      </c>
      <c r="BR93" s="43" t="s">
        <v>534</v>
      </c>
      <c r="BS93" s="46" t="str">
        <f t="shared" si="93"/>
        <v/>
      </c>
      <c r="BT93" s="46" t="str">
        <f t="shared" si="94"/>
        <v/>
      </c>
      <c r="BU93" s="46" t="str">
        <f t="shared" si="95"/>
        <v/>
      </c>
      <c r="BV93" s="46" t="str">
        <f t="shared" si="96"/>
        <v/>
      </c>
      <c r="BW93" s="46" t="str">
        <f t="shared" si="97"/>
        <v/>
      </c>
      <c r="BX93" s="46" t="str">
        <f t="shared" si="98"/>
        <v/>
      </c>
      <c r="BY93" s="46" t="str">
        <f t="shared" si="99"/>
        <v/>
      </c>
      <c r="BZ93" s="46" t="str">
        <f t="shared" si="100"/>
        <v/>
      </c>
      <c r="CA93" s="46" t="str">
        <f t="shared" si="101"/>
        <v/>
      </c>
      <c r="CB93" s="46" t="str">
        <f t="shared" si="102"/>
        <v/>
      </c>
      <c r="CC93" s="46" t="str">
        <f t="shared" si="103"/>
        <v/>
      </c>
      <c r="CD93" s="46" t="str">
        <f t="shared" si="104"/>
        <v/>
      </c>
      <c r="CE93" s="46" t="str">
        <f t="shared" si="105"/>
        <v/>
      </c>
      <c r="CF93" s="46" t="str">
        <f t="shared" si="106"/>
        <v/>
      </c>
      <c r="CG93" s="46" t="str">
        <f t="shared" si="107"/>
        <v/>
      </c>
      <c r="CH93" s="46" t="str">
        <f t="shared" si="108"/>
        <v/>
      </c>
      <c r="CI93" s="46" t="str">
        <f t="shared" si="109"/>
        <v/>
      </c>
      <c r="CJ93" s="46" t="str">
        <f t="shared" si="110"/>
        <v/>
      </c>
      <c r="CK93" s="46" t="str">
        <f t="shared" si="111"/>
        <v/>
      </c>
      <c r="CL93" s="46" t="str">
        <f t="shared" si="112"/>
        <v/>
      </c>
    </row>
    <row r="94" spans="1:90">
      <c r="A94" s="12" t="str">
        <f>'Gene Table'!D93</f>
        <v>HK5</v>
      </c>
      <c r="B94" s="12" t="s">
        <v>362</v>
      </c>
      <c r="C94" s="13" t="str">
        <f>IF('Test Sample Data'!C93="","",IF(SUM('Test Sample Data'!C$3:C$98)&gt;10,IF(AND(ISNUMBER('Test Sample Data'!C93),'Test Sample Data'!C93&lt;35,'Test Sample Data'!C93&gt;0),'Test Sample Data'!C93,35),""))</f>
        <v/>
      </c>
      <c r="D94" s="13" t="str">
        <f>IF('Test Sample Data'!D93="","",IF(SUM('Test Sample Data'!D$3:D$98)&gt;10,IF(AND(ISNUMBER('Test Sample Data'!D93),'Test Sample Data'!D93&lt;35,'Test Sample Data'!D93&gt;0),'Test Sample Data'!D93,35),""))</f>
        <v/>
      </c>
      <c r="E94" s="13" t="str">
        <f>IF('Test Sample Data'!E93="","",IF(SUM('Test Sample Data'!E$3:E$98)&gt;10,IF(AND(ISNUMBER('Test Sample Data'!E93),'Test Sample Data'!E93&lt;35,'Test Sample Data'!E93&gt;0),'Test Sample Data'!E93,35),""))</f>
        <v/>
      </c>
      <c r="F94" s="13" t="str">
        <f>IF('Test Sample Data'!F93="","",IF(SUM('Test Sample Data'!F$3:F$98)&gt;10,IF(AND(ISNUMBER('Test Sample Data'!F93),'Test Sample Data'!F93&lt;35,'Test Sample Data'!F93&gt;0),'Test Sample Data'!F93,35),""))</f>
        <v/>
      </c>
      <c r="G94" s="13" t="str">
        <f>IF('Test Sample Data'!G93="","",IF(SUM('Test Sample Data'!G$3:G$98)&gt;10,IF(AND(ISNUMBER('Test Sample Data'!G93),'Test Sample Data'!G93&lt;35,'Test Sample Data'!G93&gt;0),'Test Sample Data'!G93,35),""))</f>
        <v/>
      </c>
      <c r="H94" s="13" t="str">
        <f>IF('Test Sample Data'!H93="","",IF(SUM('Test Sample Data'!H$3:H$98)&gt;10,IF(AND(ISNUMBER('Test Sample Data'!H93),'Test Sample Data'!H93&lt;35,'Test Sample Data'!H93&gt;0),'Test Sample Data'!H93,35),""))</f>
        <v/>
      </c>
      <c r="I94" s="13" t="str">
        <f>IF('Test Sample Data'!I93="","",IF(SUM('Test Sample Data'!I$3:I$98)&gt;10,IF(AND(ISNUMBER('Test Sample Data'!I93),'Test Sample Data'!I93&lt;35,'Test Sample Data'!I93&gt;0),'Test Sample Data'!I93,35),""))</f>
        <v/>
      </c>
      <c r="J94" s="13" t="str">
        <f>IF('Test Sample Data'!J93="","",IF(SUM('Test Sample Data'!J$3:J$98)&gt;10,IF(AND(ISNUMBER('Test Sample Data'!J93),'Test Sample Data'!J93&lt;35,'Test Sample Data'!J93&gt;0),'Test Sample Data'!J93,35),""))</f>
        <v/>
      </c>
      <c r="K94" s="13" t="str">
        <f>IF('Test Sample Data'!K93="","",IF(SUM('Test Sample Data'!K$3:K$98)&gt;10,IF(AND(ISNUMBER('Test Sample Data'!K93),'Test Sample Data'!K93&lt;35,'Test Sample Data'!K93&gt;0),'Test Sample Data'!K93,35),""))</f>
        <v/>
      </c>
      <c r="L94" s="13" t="str">
        <f>IF('Test Sample Data'!L93="","",IF(SUM('Test Sample Data'!L$3:L$98)&gt;10,IF(AND(ISNUMBER('Test Sample Data'!L93),'Test Sample Data'!L93&lt;35,'Test Sample Data'!L93&gt;0),'Test Sample Data'!L93,35),""))</f>
        <v/>
      </c>
      <c r="M94" s="13" t="str">
        <f>'Gene Table'!D93</f>
        <v>HK5</v>
      </c>
      <c r="N94" s="13" t="s">
        <v>362</v>
      </c>
      <c r="O94" s="13" t="str">
        <f>IF('Control Sample Data'!C93="","",IF(SUM('Control Sample Data'!C$3:C$98)&gt;10,IF(AND(ISNUMBER('Control Sample Data'!C93),'Control Sample Data'!C93&lt;35,'Control Sample Data'!C93&gt;0),'Control Sample Data'!C93,35),""))</f>
        <v/>
      </c>
      <c r="P94" s="13" t="str">
        <f>IF('Control Sample Data'!D93="","",IF(SUM('Control Sample Data'!D$3:D$98)&gt;10,IF(AND(ISNUMBER('Control Sample Data'!D93),'Control Sample Data'!D93&lt;35,'Control Sample Data'!D93&gt;0),'Control Sample Data'!D93,35),""))</f>
        <v/>
      </c>
      <c r="Q94" s="13" t="str">
        <f>IF('Control Sample Data'!E93="","",IF(SUM('Control Sample Data'!E$3:E$98)&gt;10,IF(AND(ISNUMBER('Control Sample Data'!E93),'Control Sample Data'!E93&lt;35,'Control Sample Data'!E93&gt;0),'Control Sample Data'!E93,35),""))</f>
        <v/>
      </c>
      <c r="R94" s="13" t="str">
        <f>IF('Control Sample Data'!F93="","",IF(SUM('Control Sample Data'!F$3:F$98)&gt;10,IF(AND(ISNUMBER('Control Sample Data'!F93),'Control Sample Data'!F93&lt;35,'Control Sample Data'!F93&gt;0),'Control Sample Data'!F93,35),""))</f>
        <v/>
      </c>
      <c r="S94" s="13" t="str">
        <f>IF('Control Sample Data'!G93="","",IF(SUM('Control Sample Data'!G$3:G$98)&gt;10,IF(AND(ISNUMBER('Control Sample Data'!G93),'Control Sample Data'!G93&lt;35,'Control Sample Data'!G93&gt;0),'Control Sample Data'!G93,35),""))</f>
        <v/>
      </c>
      <c r="T94" s="13" t="str">
        <f>IF('Control Sample Data'!H93="","",IF(SUM('Control Sample Data'!H$3:H$98)&gt;10,IF(AND(ISNUMBER('Control Sample Data'!H93),'Control Sample Data'!H93&lt;35,'Control Sample Data'!H93&gt;0),'Control Sample Data'!H93,35),""))</f>
        <v/>
      </c>
      <c r="U94" s="13" t="str">
        <f>IF('Control Sample Data'!I93="","",IF(SUM('Control Sample Data'!I$3:I$98)&gt;10,IF(AND(ISNUMBER('Control Sample Data'!I93),'Control Sample Data'!I93&lt;35,'Control Sample Data'!I93&gt;0),'Control Sample Data'!I93,35),""))</f>
        <v/>
      </c>
      <c r="V94" s="13" t="str">
        <f>IF('Control Sample Data'!J93="","",IF(SUM('Control Sample Data'!J$3:J$98)&gt;10,IF(AND(ISNUMBER('Control Sample Data'!J93),'Control Sample Data'!J93&lt;35,'Control Sample Data'!J93&gt;0),'Control Sample Data'!J93,35),""))</f>
        <v/>
      </c>
      <c r="W94" s="13" t="str">
        <f>IF('Control Sample Data'!K93="","",IF(SUM('Control Sample Data'!K$3:K$98)&gt;10,IF(AND(ISNUMBER('Control Sample Data'!K93),'Control Sample Data'!K93&lt;35,'Control Sample Data'!K93&gt;0),'Control Sample Data'!K93,35),""))</f>
        <v/>
      </c>
      <c r="X94" s="13" t="str">
        <f>IF('Control Sample Data'!L93="","",IF(SUM('Control Sample Data'!L$3:L$98)&gt;10,IF(AND(ISNUMBER('Control Sample Data'!L93),'Control Sample Data'!L93&lt;35,'Control Sample Data'!L93&gt;0),'Control Sample Data'!L93,35),""))</f>
        <v/>
      </c>
      <c r="AS94" s="12" t="str">
        <f t="shared" si="91"/>
        <v>HK5</v>
      </c>
      <c r="AT94" s="43" t="s">
        <v>362</v>
      </c>
      <c r="AU94" s="13" t="str">
        <f t="shared" si="71"/>
        <v/>
      </c>
      <c r="AV94" s="13" t="str">
        <f t="shared" si="72"/>
        <v/>
      </c>
      <c r="AW94" s="13" t="str">
        <f t="shared" si="73"/>
        <v/>
      </c>
      <c r="AX94" s="13" t="str">
        <f t="shared" si="74"/>
        <v/>
      </c>
      <c r="AY94" s="13" t="str">
        <f t="shared" si="75"/>
        <v/>
      </c>
      <c r="AZ94" s="13" t="str">
        <f t="shared" si="76"/>
        <v/>
      </c>
      <c r="BA94" s="13" t="str">
        <f t="shared" si="77"/>
        <v/>
      </c>
      <c r="BB94" s="13" t="str">
        <f t="shared" si="78"/>
        <v/>
      </c>
      <c r="BC94" s="13" t="str">
        <f t="shared" si="79"/>
        <v/>
      </c>
      <c r="BD94" s="13" t="str">
        <f t="shared" si="80"/>
        <v/>
      </c>
      <c r="BE94" s="13" t="str">
        <f t="shared" si="81"/>
        <v/>
      </c>
      <c r="BF94" s="13" t="str">
        <f t="shared" si="82"/>
        <v/>
      </c>
      <c r="BG94" s="13" t="str">
        <f t="shared" si="83"/>
        <v/>
      </c>
      <c r="BH94" s="13" t="str">
        <f t="shared" si="84"/>
        <v/>
      </c>
      <c r="BI94" s="13" t="str">
        <f t="shared" si="85"/>
        <v/>
      </c>
      <c r="BJ94" s="13" t="str">
        <f t="shared" si="86"/>
        <v/>
      </c>
      <c r="BK94" s="13" t="str">
        <f t="shared" si="87"/>
        <v/>
      </c>
      <c r="BL94" s="13" t="str">
        <f t="shared" si="88"/>
        <v/>
      </c>
      <c r="BM94" s="13" t="str">
        <f t="shared" si="89"/>
        <v/>
      </c>
      <c r="BN94" s="13" t="str">
        <f t="shared" si="90"/>
        <v/>
      </c>
      <c r="BO94" s="45" t="str">
        <f t="shared" si="115"/>
        <v>N/A</v>
      </c>
      <c r="BP94" s="45" t="str">
        <f t="shared" si="116"/>
        <v>N/A</v>
      </c>
      <c r="BQ94" s="42" t="str">
        <f t="shared" si="92"/>
        <v>HK5</v>
      </c>
      <c r="BR94" s="43" t="s">
        <v>535</v>
      </c>
      <c r="BS94" s="46" t="str">
        <f t="shared" si="93"/>
        <v/>
      </c>
      <c r="BT94" s="46" t="str">
        <f t="shared" si="94"/>
        <v/>
      </c>
      <c r="BU94" s="46" t="str">
        <f t="shared" si="95"/>
        <v/>
      </c>
      <c r="BV94" s="46" t="str">
        <f t="shared" si="96"/>
        <v/>
      </c>
      <c r="BW94" s="46" t="str">
        <f t="shared" si="97"/>
        <v/>
      </c>
      <c r="BX94" s="46" t="str">
        <f t="shared" si="98"/>
        <v/>
      </c>
      <c r="BY94" s="46" t="str">
        <f t="shared" si="99"/>
        <v/>
      </c>
      <c r="BZ94" s="46" t="str">
        <f t="shared" si="100"/>
        <v/>
      </c>
      <c r="CA94" s="46" t="str">
        <f t="shared" si="101"/>
        <v/>
      </c>
      <c r="CB94" s="46" t="str">
        <f t="shared" si="102"/>
        <v/>
      </c>
      <c r="CC94" s="46" t="str">
        <f t="shared" si="103"/>
        <v/>
      </c>
      <c r="CD94" s="46" t="str">
        <f t="shared" si="104"/>
        <v/>
      </c>
      <c r="CE94" s="46" t="str">
        <f t="shared" si="105"/>
        <v/>
      </c>
      <c r="CF94" s="46" t="str">
        <f t="shared" si="106"/>
        <v/>
      </c>
      <c r="CG94" s="46" t="str">
        <f t="shared" si="107"/>
        <v/>
      </c>
      <c r="CH94" s="46" t="str">
        <f t="shared" si="108"/>
        <v/>
      </c>
      <c r="CI94" s="46" t="str">
        <f t="shared" si="109"/>
        <v/>
      </c>
      <c r="CJ94" s="46" t="str">
        <f t="shared" si="110"/>
        <v/>
      </c>
      <c r="CK94" s="46" t="str">
        <f t="shared" si="111"/>
        <v/>
      </c>
      <c r="CL94" s="46" t="str">
        <f t="shared" si="112"/>
        <v/>
      </c>
    </row>
    <row r="95" spans="1:90">
      <c r="A95" s="12" t="str">
        <f>'Gene Table'!D94</f>
        <v>HK6</v>
      </c>
      <c r="B95" s="12" t="s">
        <v>366</v>
      </c>
      <c r="C95" s="13" t="str">
        <f>IF('Test Sample Data'!C94="","",IF(SUM('Test Sample Data'!C$3:C$98)&gt;10,IF(AND(ISNUMBER('Test Sample Data'!C94),'Test Sample Data'!C94&lt;35,'Test Sample Data'!C94&gt;0),'Test Sample Data'!C94,35),""))</f>
        <v/>
      </c>
      <c r="D95" s="13" t="str">
        <f>IF('Test Sample Data'!D94="","",IF(SUM('Test Sample Data'!D$3:D$98)&gt;10,IF(AND(ISNUMBER('Test Sample Data'!D94),'Test Sample Data'!D94&lt;35,'Test Sample Data'!D94&gt;0),'Test Sample Data'!D94,35),""))</f>
        <v/>
      </c>
      <c r="E95" s="13" t="str">
        <f>IF('Test Sample Data'!E94="","",IF(SUM('Test Sample Data'!E$3:E$98)&gt;10,IF(AND(ISNUMBER('Test Sample Data'!E94),'Test Sample Data'!E94&lt;35,'Test Sample Data'!E94&gt;0),'Test Sample Data'!E94,35),""))</f>
        <v/>
      </c>
      <c r="F95" s="13" t="str">
        <f>IF('Test Sample Data'!F94="","",IF(SUM('Test Sample Data'!F$3:F$98)&gt;10,IF(AND(ISNUMBER('Test Sample Data'!F94),'Test Sample Data'!F94&lt;35,'Test Sample Data'!F94&gt;0),'Test Sample Data'!F94,35),""))</f>
        <v/>
      </c>
      <c r="G95" s="13" t="str">
        <f>IF('Test Sample Data'!G94="","",IF(SUM('Test Sample Data'!G$3:G$98)&gt;10,IF(AND(ISNUMBER('Test Sample Data'!G94),'Test Sample Data'!G94&lt;35,'Test Sample Data'!G94&gt;0),'Test Sample Data'!G94,35),""))</f>
        <v/>
      </c>
      <c r="H95" s="13" t="str">
        <f>IF('Test Sample Data'!H94="","",IF(SUM('Test Sample Data'!H$3:H$98)&gt;10,IF(AND(ISNUMBER('Test Sample Data'!H94),'Test Sample Data'!H94&lt;35,'Test Sample Data'!H94&gt;0),'Test Sample Data'!H94,35),""))</f>
        <v/>
      </c>
      <c r="I95" s="13" t="str">
        <f>IF('Test Sample Data'!I94="","",IF(SUM('Test Sample Data'!I$3:I$98)&gt;10,IF(AND(ISNUMBER('Test Sample Data'!I94),'Test Sample Data'!I94&lt;35,'Test Sample Data'!I94&gt;0),'Test Sample Data'!I94,35),""))</f>
        <v/>
      </c>
      <c r="J95" s="13" t="str">
        <f>IF('Test Sample Data'!J94="","",IF(SUM('Test Sample Data'!J$3:J$98)&gt;10,IF(AND(ISNUMBER('Test Sample Data'!J94),'Test Sample Data'!J94&lt;35,'Test Sample Data'!J94&gt;0),'Test Sample Data'!J94,35),""))</f>
        <v/>
      </c>
      <c r="K95" s="13" t="str">
        <f>IF('Test Sample Data'!K94="","",IF(SUM('Test Sample Data'!K$3:K$98)&gt;10,IF(AND(ISNUMBER('Test Sample Data'!K94),'Test Sample Data'!K94&lt;35,'Test Sample Data'!K94&gt;0),'Test Sample Data'!K94,35),""))</f>
        <v/>
      </c>
      <c r="L95" s="13" t="str">
        <f>IF('Test Sample Data'!L94="","",IF(SUM('Test Sample Data'!L$3:L$98)&gt;10,IF(AND(ISNUMBER('Test Sample Data'!L94),'Test Sample Data'!L94&lt;35,'Test Sample Data'!L94&gt;0),'Test Sample Data'!L94,35),""))</f>
        <v/>
      </c>
      <c r="M95" s="13" t="str">
        <f>'Gene Table'!D94</f>
        <v>HK6</v>
      </c>
      <c r="N95" s="13" t="s">
        <v>366</v>
      </c>
      <c r="O95" s="13" t="str">
        <f>IF('Control Sample Data'!C94="","",IF(SUM('Control Sample Data'!C$3:C$98)&gt;10,IF(AND(ISNUMBER('Control Sample Data'!C94),'Control Sample Data'!C94&lt;35,'Control Sample Data'!C94&gt;0),'Control Sample Data'!C94,35),""))</f>
        <v/>
      </c>
      <c r="P95" s="13" t="str">
        <f>IF('Control Sample Data'!D94="","",IF(SUM('Control Sample Data'!D$3:D$98)&gt;10,IF(AND(ISNUMBER('Control Sample Data'!D94),'Control Sample Data'!D94&lt;35,'Control Sample Data'!D94&gt;0),'Control Sample Data'!D94,35),""))</f>
        <v/>
      </c>
      <c r="Q95" s="13" t="str">
        <f>IF('Control Sample Data'!E94="","",IF(SUM('Control Sample Data'!E$3:E$98)&gt;10,IF(AND(ISNUMBER('Control Sample Data'!E94),'Control Sample Data'!E94&lt;35,'Control Sample Data'!E94&gt;0),'Control Sample Data'!E94,35),""))</f>
        <v/>
      </c>
      <c r="R95" s="13" t="str">
        <f>IF('Control Sample Data'!F94="","",IF(SUM('Control Sample Data'!F$3:F$98)&gt;10,IF(AND(ISNUMBER('Control Sample Data'!F94),'Control Sample Data'!F94&lt;35,'Control Sample Data'!F94&gt;0),'Control Sample Data'!F94,35),""))</f>
        <v/>
      </c>
      <c r="S95" s="13" t="str">
        <f>IF('Control Sample Data'!G94="","",IF(SUM('Control Sample Data'!G$3:G$98)&gt;10,IF(AND(ISNUMBER('Control Sample Data'!G94),'Control Sample Data'!G94&lt;35,'Control Sample Data'!G94&gt;0),'Control Sample Data'!G94,35),""))</f>
        <v/>
      </c>
      <c r="T95" s="13" t="str">
        <f>IF('Control Sample Data'!H94="","",IF(SUM('Control Sample Data'!H$3:H$98)&gt;10,IF(AND(ISNUMBER('Control Sample Data'!H94),'Control Sample Data'!H94&lt;35,'Control Sample Data'!H94&gt;0),'Control Sample Data'!H94,35),""))</f>
        <v/>
      </c>
      <c r="U95" s="13" t="str">
        <f>IF('Control Sample Data'!I94="","",IF(SUM('Control Sample Data'!I$3:I$98)&gt;10,IF(AND(ISNUMBER('Control Sample Data'!I94),'Control Sample Data'!I94&lt;35,'Control Sample Data'!I94&gt;0),'Control Sample Data'!I94,35),""))</f>
        <v/>
      </c>
      <c r="V95" s="13" t="str">
        <f>IF('Control Sample Data'!J94="","",IF(SUM('Control Sample Data'!J$3:J$98)&gt;10,IF(AND(ISNUMBER('Control Sample Data'!J94),'Control Sample Data'!J94&lt;35,'Control Sample Data'!J94&gt;0),'Control Sample Data'!J94,35),""))</f>
        <v/>
      </c>
      <c r="W95" s="13" t="str">
        <f>IF('Control Sample Data'!K94="","",IF(SUM('Control Sample Data'!K$3:K$98)&gt;10,IF(AND(ISNUMBER('Control Sample Data'!K94),'Control Sample Data'!K94&lt;35,'Control Sample Data'!K94&gt;0),'Control Sample Data'!K94,35),""))</f>
        <v/>
      </c>
      <c r="X95" s="13" t="str">
        <f>IF('Control Sample Data'!L94="","",IF(SUM('Control Sample Data'!L$3:L$98)&gt;10,IF(AND(ISNUMBER('Control Sample Data'!L94),'Control Sample Data'!L94&lt;35,'Control Sample Data'!L94&gt;0),'Control Sample Data'!L94,35),""))</f>
        <v/>
      </c>
      <c r="AS95" s="12" t="str">
        <f t="shared" si="91"/>
        <v>HK6</v>
      </c>
      <c r="AT95" s="43" t="s">
        <v>366</v>
      </c>
      <c r="AU95" s="13" t="str">
        <f t="shared" si="71"/>
        <v/>
      </c>
      <c r="AV95" s="13" t="str">
        <f t="shared" si="72"/>
        <v/>
      </c>
      <c r="AW95" s="13" t="str">
        <f t="shared" si="73"/>
        <v/>
      </c>
      <c r="AX95" s="13" t="str">
        <f t="shared" si="74"/>
        <v/>
      </c>
      <c r="AY95" s="13" t="str">
        <f t="shared" si="75"/>
        <v/>
      </c>
      <c r="AZ95" s="13" t="str">
        <f t="shared" si="76"/>
        <v/>
      </c>
      <c r="BA95" s="13" t="str">
        <f t="shared" si="77"/>
        <v/>
      </c>
      <c r="BB95" s="13" t="str">
        <f t="shared" si="78"/>
        <v/>
      </c>
      <c r="BC95" s="13" t="str">
        <f t="shared" si="79"/>
        <v/>
      </c>
      <c r="BD95" s="13" t="str">
        <f t="shared" si="80"/>
        <v/>
      </c>
      <c r="BE95" s="13" t="str">
        <f t="shared" si="81"/>
        <v/>
      </c>
      <c r="BF95" s="13" t="str">
        <f t="shared" si="82"/>
        <v/>
      </c>
      <c r="BG95" s="13" t="str">
        <f t="shared" si="83"/>
        <v/>
      </c>
      <c r="BH95" s="13" t="str">
        <f t="shared" si="84"/>
        <v/>
      </c>
      <c r="BI95" s="13" t="str">
        <f t="shared" si="85"/>
        <v/>
      </c>
      <c r="BJ95" s="13" t="str">
        <f t="shared" si="86"/>
        <v/>
      </c>
      <c r="BK95" s="13" t="str">
        <f t="shared" si="87"/>
        <v/>
      </c>
      <c r="BL95" s="13" t="str">
        <f t="shared" si="88"/>
        <v/>
      </c>
      <c r="BM95" s="13" t="str">
        <f t="shared" si="89"/>
        <v/>
      </c>
      <c r="BN95" s="13" t="str">
        <f t="shared" si="90"/>
        <v/>
      </c>
      <c r="BO95" s="45" t="str">
        <f t="shared" si="115"/>
        <v>N/A</v>
      </c>
      <c r="BP95" s="45" t="str">
        <f t="shared" si="116"/>
        <v>N/A</v>
      </c>
      <c r="BQ95" s="42" t="str">
        <f t="shared" si="92"/>
        <v>HK6</v>
      </c>
      <c r="BR95" s="43" t="s">
        <v>536</v>
      </c>
      <c r="BS95" s="46" t="str">
        <f t="shared" si="93"/>
        <v/>
      </c>
      <c r="BT95" s="46" t="str">
        <f t="shared" si="94"/>
        <v/>
      </c>
      <c r="BU95" s="46" t="str">
        <f t="shared" si="95"/>
        <v/>
      </c>
      <c r="BV95" s="46" t="str">
        <f t="shared" si="96"/>
        <v/>
      </c>
      <c r="BW95" s="46" t="str">
        <f t="shared" si="97"/>
        <v/>
      </c>
      <c r="BX95" s="46" t="str">
        <f t="shared" si="98"/>
        <v/>
      </c>
      <c r="BY95" s="46" t="str">
        <f t="shared" si="99"/>
        <v/>
      </c>
      <c r="BZ95" s="46" t="str">
        <f t="shared" si="100"/>
        <v/>
      </c>
      <c r="CA95" s="46" t="str">
        <f t="shared" si="101"/>
        <v/>
      </c>
      <c r="CB95" s="46" t="str">
        <f t="shared" si="102"/>
        <v/>
      </c>
      <c r="CC95" s="46" t="str">
        <f t="shared" si="103"/>
        <v/>
      </c>
      <c r="CD95" s="46" t="str">
        <f t="shared" si="104"/>
        <v/>
      </c>
      <c r="CE95" s="46" t="str">
        <f t="shared" si="105"/>
        <v/>
      </c>
      <c r="CF95" s="46" t="str">
        <f t="shared" si="106"/>
        <v/>
      </c>
      <c r="CG95" s="46" t="str">
        <f t="shared" si="107"/>
        <v/>
      </c>
      <c r="CH95" s="46" t="str">
        <f t="shared" si="108"/>
        <v/>
      </c>
      <c r="CI95" s="46" t="str">
        <f t="shared" si="109"/>
        <v/>
      </c>
      <c r="CJ95" s="46" t="str">
        <f t="shared" si="110"/>
        <v/>
      </c>
      <c r="CK95" s="46" t="str">
        <f t="shared" si="111"/>
        <v/>
      </c>
      <c r="CL95" s="46" t="str">
        <f t="shared" si="112"/>
        <v/>
      </c>
    </row>
    <row r="96" spans="1:90">
      <c r="A96" s="12" t="str">
        <f>'Gene Table'!D95</f>
        <v>RT</v>
      </c>
      <c r="B96" s="12" t="s">
        <v>370</v>
      </c>
      <c r="C96" s="13" t="str">
        <f>IF('Test Sample Data'!C95="","",IF(SUM('Test Sample Data'!C$3:C$98)&gt;10,IF(AND(ISNUMBER('Test Sample Data'!C95),'Test Sample Data'!C95&lt;35,'Test Sample Data'!C95&gt;0),'Test Sample Data'!C95,35),""))</f>
        <v/>
      </c>
      <c r="D96" s="13" t="str">
        <f>IF('Test Sample Data'!D95="","",IF(SUM('Test Sample Data'!D$3:D$98)&gt;10,IF(AND(ISNUMBER('Test Sample Data'!D95),'Test Sample Data'!D95&lt;35,'Test Sample Data'!D95&gt;0),'Test Sample Data'!D95,35),""))</f>
        <v/>
      </c>
      <c r="E96" s="13" t="str">
        <f>IF('Test Sample Data'!E95="","",IF(SUM('Test Sample Data'!E$3:E$98)&gt;10,IF(AND(ISNUMBER('Test Sample Data'!E95),'Test Sample Data'!E95&lt;35,'Test Sample Data'!E95&gt;0),'Test Sample Data'!E95,35),""))</f>
        <v/>
      </c>
      <c r="F96" s="13" t="str">
        <f>IF('Test Sample Data'!F95="","",IF(SUM('Test Sample Data'!F$3:F$98)&gt;10,IF(AND(ISNUMBER('Test Sample Data'!F95),'Test Sample Data'!F95&lt;35,'Test Sample Data'!F95&gt;0),'Test Sample Data'!F95,35),""))</f>
        <v/>
      </c>
      <c r="G96" s="13" t="str">
        <f>IF('Test Sample Data'!G95="","",IF(SUM('Test Sample Data'!G$3:G$98)&gt;10,IF(AND(ISNUMBER('Test Sample Data'!G95),'Test Sample Data'!G95&lt;35,'Test Sample Data'!G95&gt;0),'Test Sample Data'!G95,35),""))</f>
        <v/>
      </c>
      <c r="H96" s="13" t="str">
        <f>IF('Test Sample Data'!H95="","",IF(SUM('Test Sample Data'!H$3:H$98)&gt;10,IF(AND(ISNUMBER('Test Sample Data'!H95),'Test Sample Data'!H95&lt;35,'Test Sample Data'!H95&gt;0),'Test Sample Data'!H95,35),""))</f>
        <v/>
      </c>
      <c r="I96" s="13" t="str">
        <f>IF('Test Sample Data'!I95="","",IF(SUM('Test Sample Data'!I$3:I$98)&gt;10,IF(AND(ISNUMBER('Test Sample Data'!I95),'Test Sample Data'!I95&lt;35,'Test Sample Data'!I95&gt;0),'Test Sample Data'!I95,35),""))</f>
        <v/>
      </c>
      <c r="J96" s="13" t="str">
        <f>IF('Test Sample Data'!J95="","",IF(SUM('Test Sample Data'!J$3:J$98)&gt;10,IF(AND(ISNUMBER('Test Sample Data'!J95),'Test Sample Data'!J95&lt;35,'Test Sample Data'!J95&gt;0),'Test Sample Data'!J95,35),""))</f>
        <v/>
      </c>
      <c r="K96" s="13" t="str">
        <f>IF('Test Sample Data'!K95="","",IF(SUM('Test Sample Data'!K$3:K$98)&gt;10,IF(AND(ISNUMBER('Test Sample Data'!K95),'Test Sample Data'!K95&lt;35,'Test Sample Data'!K95&gt;0),'Test Sample Data'!K95,35),""))</f>
        <v/>
      </c>
      <c r="L96" s="13" t="str">
        <f>IF('Test Sample Data'!L95="","",IF(SUM('Test Sample Data'!L$3:L$98)&gt;10,IF(AND(ISNUMBER('Test Sample Data'!L95),'Test Sample Data'!L95&lt;35,'Test Sample Data'!L95&gt;0),'Test Sample Data'!L95,35),""))</f>
        <v/>
      </c>
      <c r="M96" s="13" t="str">
        <f>'Gene Table'!D95</f>
        <v>RT</v>
      </c>
      <c r="N96" s="13" t="s">
        <v>370</v>
      </c>
      <c r="O96" s="13" t="str">
        <f>IF('Control Sample Data'!C95="","",IF(SUM('Control Sample Data'!C$3:C$98)&gt;10,IF(AND(ISNUMBER('Control Sample Data'!C95),'Control Sample Data'!C95&lt;35,'Control Sample Data'!C95&gt;0),'Control Sample Data'!C95,35),""))</f>
        <v/>
      </c>
      <c r="P96" s="13" t="str">
        <f>IF('Control Sample Data'!D95="","",IF(SUM('Control Sample Data'!D$3:D$98)&gt;10,IF(AND(ISNUMBER('Control Sample Data'!D95),'Control Sample Data'!D95&lt;35,'Control Sample Data'!D95&gt;0),'Control Sample Data'!D95,35),""))</f>
        <v/>
      </c>
      <c r="Q96" s="13" t="str">
        <f>IF('Control Sample Data'!E95="","",IF(SUM('Control Sample Data'!E$3:E$98)&gt;10,IF(AND(ISNUMBER('Control Sample Data'!E95),'Control Sample Data'!E95&lt;35,'Control Sample Data'!E95&gt;0),'Control Sample Data'!E95,35),""))</f>
        <v/>
      </c>
      <c r="R96" s="13" t="str">
        <f>IF('Control Sample Data'!F95="","",IF(SUM('Control Sample Data'!F$3:F$98)&gt;10,IF(AND(ISNUMBER('Control Sample Data'!F95),'Control Sample Data'!F95&lt;35,'Control Sample Data'!F95&gt;0),'Control Sample Data'!F95,35),""))</f>
        <v/>
      </c>
      <c r="S96" s="13" t="str">
        <f>IF('Control Sample Data'!G95="","",IF(SUM('Control Sample Data'!G$3:G$98)&gt;10,IF(AND(ISNUMBER('Control Sample Data'!G95),'Control Sample Data'!G95&lt;35,'Control Sample Data'!G95&gt;0),'Control Sample Data'!G95,35),""))</f>
        <v/>
      </c>
      <c r="T96" s="13" t="str">
        <f>IF('Control Sample Data'!H95="","",IF(SUM('Control Sample Data'!H$3:H$98)&gt;10,IF(AND(ISNUMBER('Control Sample Data'!H95),'Control Sample Data'!H95&lt;35,'Control Sample Data'!H95&gt;0),'Control Sample Data'!H95,35),""))</f>
        <v/>
      </c>
      <c r="U96" s="13" t="str">
        <f>IF('Control Sample Data'!I95="","",IF(SUM('Control Sample Data'!I$3:I$98)&gt;10,IF(AND(ISNUMBER('Control Sample Data'!I95),'Control Sample Data'!I95&lt;35,'Control Sample Data'!I95&gt;0),'Control Sample Data'!I95,35),""))</f>
        <v/>
      </c>
      <c r="V96" s="13" t="str">
        <f>IF('Control Sample Data'!J95="","",IF(SUM('Control Sample Data'!J$3:J$98)&gt;10,IF(AND(ISNUMBER('Control Sample Data'!J95),'Control Sample Data'!J95&lt;35,'Control Sample Data'!J95&gt;0),'Control Sample Data'!J95,35),""))</f>
        <v/>
      </c>
      <c r="W96" s="13" t="str">
        <f>IF('Control Sample Data'!K95="","",IF(SUM('Control Sample Data'!K$3:K$98)&gt;10,IF(AND(ISNUMBER('Control Sample Data'!K95),'Control Sample Data'!K95&lt;35,'Control Sample Data'!K95&gt;0),'Control Sample Data'!K95,35),""))</f>
        <v/>
      </c>
      <c r="X96" s="13" t="str">
        <f>IF('Control Sample Data'!L95="","",IF(SUM('Control Sample Data'!L$3:L$98)&gt;10,IF(AND(ISNUMBER('Control Sample Data'!L95),'Control Sample Data'!L95&lt;35,'Control Sample Data'!L95&gt;0),'Control Sample Data'!L95,35),""))</f>
        <v/>
      </c>
      <c r="AS96" s="12" t="str">
        <f t="shared" si="91"/>
        <v>RT</v>
      </c>
      <c r="AT96" s="43" t="s">
        <v>370</v>
      </c>
      <c r="AU96" s="13" t="str">
        <f t="shared" si="71"/>
        <v/>
      </c>
      <c r="AV96" s="13" t="str">
        <f t="shared" si="72"/>
        <v/>
      </c>
      <c r="AW96" s="13" t="str">
        <f t="shared" si="73"/>
        <v/>
      </c>
      <c r="AX96" s="13" t="str">
        <f t="shared" si="74"/>
        <v/>
      </c>
      <c r="AY96" s="13" t="str">
        <f t="shared" si="75"/>
        <v/>
      </c>
      <c r="AZ96" s="13" t="str">
        <f t="shared" si="76"/>
        <v/>
      </c>
      <c r="BA96" s="13" t="str">
        <f t="shared" si="77"/>
        <v/>
      </c>
      <c r="BB96" s="13" t="str">
        <f t="shared" si="78"/>
        <v/>
      </c>
      <c r="BC96" s="13" t="str">
        <f t="shared" si="79"/>
        <v/>
      </c>
      <c r="BD96" s="13" t="str">
        <f t="shared" si="80"/>
        <v/>
      </c>
      <c r="BE96" s="13" t="str">
        <f t="shared" si="81"/>
        <v/>
      </c>
      <c r="BF96" s="13" t="str">
        <f t="shared" si="82"/>
        <v/>
      </c>
      <c r="BG96" s="13" t="str">
        <f t="shared" si="83"/>
        <v/>
      </c>
      <c r="BH96" s="13" t="str">
        <f t="shared" si="84"/>
        <v/>
      </c>
      <c r="BI96" s="13" t="str">
        <f t="shared" si="85"/>
        <v/>
      </c>
      <c r="BJ96" s="13" t="str">
        <f t="shared" si="86"/>
        <v/>
      </c>
      <c r="BK96" s="13" t="str">
        <f t="shared" si="87"/>
        <v/>
      </c>
      <c r="BL96" s="13" t="str">
        <f t="shared" si="88"/>
        <v/>
      </c>
      <c r="BM96" s="13" t="str">
        <f t="shared" si="89"/>
        <v/>
      </c>
      <c r="BN96" s="13" t="str">
        <f t="shared" si="90"/>
        <v/>
      </c>
      <c r="BO96" s="45" t="str">
        <f t="shared" si="115"/>
        <v>N/A</v>
      </c>
      <c r="BP96" s="45" t="str">
        <f t="shared" si="116"/>
        <v>N/A</v>
      </c>
      <c r="BQ96" s="42" t="str">
        <f t="shared" si="92"/>
        <v>RT</v>
      </c>
      <c r="BR96" s="43" t="s">
        <v>537</v>
      </c>
      <c r="BS96" s="46" t="str">
        <f t="shared" si="93"/>
        <v/>
      </c>
      <c r="BT96" s="46" t="str">
        <f t="shared" si="94"/>
        <v/>
      </c>
      <c r="BU96" s="46" t="str">
        <f t="shared" si="95"/>
        <v/>
      </c>
      <c r="BV96" s="46" t="str">
        <f t="shared" si="96"/>
        <v/>
      </c>
      <c r="BW96" s="46" t="str">
        <f t="shared" si="97"/>
        <v/>
      </c>
      <c r="BX96" s="46" t="str">
        <f t="shared" si="98"/>
        <v/>
      </c>
      <c r="BY96" s="46" t="str">
        <f t="shared" si="99"/>
        <v/>
      </c>
      <c r="BZ96" s="46" t="str">
        <f t="shared" si="100"/>
        <v/>
      </c>
      <c r="CA96" s="46" t="str">
        <f t="shared" si="101"/>
        <v/>
      </c>
      <c r="CB96" s="46" t="str">
        <f t="shared" si="102"/>
        <v/>
      </c>
      <c r="CC96" s="46" t="str">
        <f t="shared" si="103"/>
        <v/>
      </c>
      <c r="CD96" s="46" t="str">
        <f t="shared" si="104"/>
        <v/>
      </c>
      <c r="CE96" s="46" t="str">
        <f t="shared" si="105"/>
        <v/>
      </c>
      <c r="CF96" s="46" t="str">
        <f t="shared" si="106"/>
        <v/>
      </c>
      <c r="CG96" s="46" t="str">
        <f t="shared" si="107"/>
        <v/>
      </c>
      <c r="CH96" s="46" t="str">
        <f t="shared" si="108"/>
        <v/>
      </c>
      <c r="CI96" s="46" t="str">
        <f t="shared" si="109"/>
        <v/>
      </c>
      <c r="CJ96" s="46" t="str">
        <f t="shared" si="110"/>
        <v/>
      </c>
      <c r="CK96" s="46" t="str">
        <f t="shared" si="111"/>
        <v/>
      </c>
      <c r="CL96" s="46" t="str">
        <f t="shared" si="112"/>
        <v/>
      </c>
    </row>
    <row r="97" spans="1:90">
      <c r="A97" s="12" t="str">
        <f>'Gene Table'!D96</f>
        <v>RT</v>
      </c>
      <c r="B97" s="12" t="s">
        <v>372</v>
      </c>
      <c r="C97" s="13" t="str">
        <f>IF('Test Sample Data'!C96="","",IF(SUM('Test Sample Data'!C$3:C$98)&gt;10,IF(AND(ISNUMBER('Test Sample Data'!C96),'Test Sample Data'!C96&lt;35,'Test Sample Data'!C96&gt;0),'Test Sample Data'!C96,35),""))</f>
        <v/>
      </c>
      <c r="D97" s="13" t="str">
        <f>IF('Test Sample Data'!D96="","",IF(SUM('Test Sample Data'!D$3:D$98)&gt;10,IF(AND(ISNUMBER('Test Sample Data'!D96),'Test Sample Data'!D96&lt;35,'Test Sample Data'!D96&gt;0),'Test Sample Data'!D96,35),""))</f>
        <v/>
      </c>
      <c r="E97" s="13" t="str">
        <f>IF('Test Sample Data'!E96="","",IF(SUM('Test Sample Data'!E$3:E$98)&gt;10,IF(AND(ISNUMBER('Test Sample Data'!E96),'Test Sample Data'!E96&lt;35,'Test Sample Data'!E96&gt;0),'Test Sample Data'!E96,35),""))</f>
        <v/>
      </c>
      <c r="F97" s="13" t="str">
        <f>IF('Test Sample Data'!F96="","",IF(SUM('Test Sample Data'!F$3:F$98)&gt;10,IF(AND(ISNUMBER('Test Sample Data'!F96),'Test Sample Data'!F96&lt;35,'Test Sample Data'!F96&gt;0),'Test Sample Data'!F96,35),""))</f>
        <v/>
      </c>
      <c r="G97" s="13" t="str">
        <f>IF('Test Sample Data'!G96="","",IF(SUM('Test Sample Data'!G$3:G$98)&gt;10,IF(AND(ISNUMBER('Test Sample Data'!G96),'Test Sample Data'!G96&lt;35,'Test Sample Data'!G96&gt;0),'Test Sample Data'!G96,35),""))</f>
        <v/>
      </c>
      <c r="H97" s="13" t="str">
        <f>IF('Test Sample Data'!H96="","",IF(SUM('Test Sample Data'!H$3:H$98)&gt;10,IF(AND(ISNUMBER('Test Sample Data'!H96),'Test Sample Data'!H96&lt;35,'Test Sample Data'!H96&gt;0),'Test Sample Data'!H96,35),""))</f>
        <v/>
      </c>
      <c r="I97" s="13" t="str">
        <f>IF('Test Sample Data'!I96="","",IF(SUM('Test Sample Data'!I$3:I$98)&gt;10,IF(AND(ISNUMBER('Test Sample Data'!I96),'Test Sample Data'!I96&lt;35,'Test Sample Data'!I96&gt;0),'Test Sample Data'!I96,35),""))</f>
        <v/>
      </c>
      <c r="J97" s="13" t="str">
        <f>IF('Test Sample Data'!J96="","",IF(SUM('Test Sample Data'!J$3:J$98)&gt;10,IF(AND(ISNUMBER('Test Sample Data'!J96),'Test Sample Data'!J96&lt;35,'Test Sample Data'!J96&gt;0),'Test Sample Data'!J96,35),""))</f>
        <v/>
      </c>
      <c r="K97" s="13" t="str">
        <f>IF('Test Sample Data'!K96="","",IF(SUM('Test Sample Data'!K$3:K$98)&gt;10,IF(AND(ISNUMBER('Test Sample Data'!K96),'Test Sample Data'!K96&lt;35,'Test Sample Data'!K96&gt;0),'Test Sample Data'!K96,35),""))</f>
        <v/>
      </c>
      <c r="L97" s="13" t="str">
        <f>IF('Test Sample Data'!L96="","",IF(SUM('Test Sample Data'!L$3:L$98)&gt;10,IF(AND(ISNUMBER('Test Sample Data'!L96),'Test Sample Data'!L96&lt;35,'Test Sample Data'!L96&gt;0),'Test Sample Data'!L96,35),""))</f>
        <v/>
      </c>
      <c r="M97" s="13" t="str">
        <f>'Gene Table'!D96</f>
        <v>RT</v>
      </c>
      <c r="N97" s="13" t="s">
        <v>372</v>
      </c>
      <c r="O97" s="13" t="str">
        <f>IF('Control Sample Data'!C96="","",IF(SUM('Control Sample Data'!C$3:C$98)&gt;10,IF(AND(ISNUMBER('Control Sample Data'!C96),'Control Sample Data'!C96&lt;35,'Control Sample Data'!C96&gt;0),'Control Sample Data'!C96,35),""))</f>
        <v/>
      </c>
      <c r="P97" s="13" t="str">
        <f>IF('Control Sample Data'!D96="","",IF(SUM('Control Sample Data'!D$3:D$98)&gt;10,IF(AND(ISNUMBER('Control Sample Data'!D96),'Control Sample Data'!D96&lt;35,'Control Sample Data'!D96&gt;0),'Control Sample Data'!D96,35),""))</f>
        <v/>
      </c>
      <c r="Q97" s="13" t="str">
        <f>IF('Control Sample Data'!E96="","",IF(SUM('Control Sample Data'!E$3:E$98)&gt;10,IF(AND(ISNUMBER('Control Sample Data'!E96),'Control Sample Data'!E96&lt;35,'Control Sample Data'!E96&gt;0),'Control Sample Data'!E96,35),""))</f>
        <v/>
      </c>
      <c r="R97" s="13" t="str">
        <f>IF('Control Sample Data'!F96="","",IF(SUM('Control Sample Data'!F$3:F$98)&gt;10,IF(AND(ISNUMBER('Control Sample Data'!F96),'Control Sample Data'!F96&lt;35,'Control Sample Data'!F96&gt;0),'Control Sample Data'!F96,35),""))</f>
        <v/>
      </c>
      <c r="S97" s="13" t="str">
        <f>IF('Control Sample Data'!G96="","",IF(SUM('Control Sample Data'!G$3:G$98)&gt;10,IF(AND(ISNUMBER('Control Sample Data'!G96),'Control Sample Data'!G96&lt;35,'Control Sample Data'!G96&gt;0),'Control Sample Data'!G96,35),""))</f>
        <v/>
      </c>
      <c r="T97" s="13" t="str">
        <f>IF('Control Sample Data'!H96="","",IF(SUM('Control Sample Data'!H$3:H$98)&gt;10,IF(AND(ISNUMBER('Control Sample Data'!H96),'Control Sample Data'!H96&lt;35,'Control Sample Data'!H96&gt;0),'Control Sample Data'!H96,35),""))</f>
        <v/>
      </c>
      <c r="U97" s="13" t="str">
        <f>IF('Control Sample Data'!I96="","",IF(SUM('Control Sample Data'!I$3:I$98)&gt;10,IF(AND(ISNUMBER('Control Sample Data'!I96),'Control Sample Data'!I96&lt;35,'Control Sample Data'!I96&gt;0),'Control Sample Data'!I96,35),""))</f>
        <v/>
      </c>
      <c r="V97" s="13" t="str">
        <f>IF('Control Sample Data'!J96="","",IF(SUM('Control Sample Data'!J$3:J$98)&gt;10,IF(AND(ISNUMBER('Control Sample Data'!J96),'Control Sample Data'!J96&lt;35,'Control Sample Data'!J96&gt;0),'Control Sample Data'!J96,35),""))</f>
        <v/>
      </c>
      <c r="W97" s="13" t="str">
        <f>IF('Control Sample Data'!K96="","",IF(SUM('Control Sample Data'!K$3:K$98)&gt;10,IF(AND(ISNUMBER('Control Sample Data'!K96),'Control Sample Data'!K96&lt;35,'Control Sample Data'!K96&gt;0),'Control Sample Data'!K96,35),""))</f>
        <v/>
      </c>
      <c r="X97" s="13" t="str">
        <f>IF('Control Sample Data'!L96="","",IF(SUM('Control Sample Data'!L$3:L$98)&gt;10,IF(AND(ISNUMBER('Control Sample Data'!L96),'Control Sample Data'!L96&lt;35,'Control Sample Data'!L96&gt;0),'Control Sample Data'!L96,35),""))</f>
        <v/>
      </c>
      <c r="AS97" s="12" t="str">
        <f t="shared" si="91"/>
        <v>RT</v>
      </c>
      <c r="AT97" s="43" t="s">
        <v>372</v>
      </c>
      <c r="AU97" s="13" t="str">
        <f t="shared" si="71"/>
        <v/>
      </c>
      <c r="AV97" s="13" t="str">
        <f t="shared" si="72"/>
        <v/>
      </c>
      <c r="AW97" s="13" t="str">
        <f t="shared" si="73"/>
        <v/>
      </c>
      <c r="AX97" s="13" t="str">
        <f t="shared" si="74"/>
        <v/>
      </c>
      <c r="AY97" s="13" t="str">
        <f t="shared" si="75"/>
        <v/>
      </c>
      <c r="AZ97" s="13" t="str">
        <f t="shared" si="76"/>
        <v/>
      </c>
      <c r="BA97" s="13" t="str">
        <f t="shared" si="77"/>
        <v/>
      </c>
      <c r="BB97" s="13" t="str">
        <f t="shared" si="78"/>
        <v/>
      </c>
      <c r="BC97" s="13" t="str">
        <f t="shared" si="79"/>
        <v/>
      </c>
      <c r="BD97" s="13" t="str">
        <f t="shared" si="80"/>
        <v/>
      </c>
      <c r="BE97" s="13" t="str">
        <f t="shared" si="81"/>
        <v/>
      </c>
      <c r="BF97" s="13" t="str">
        <f t="shared" si="82"/>
        <v/>
      </c>
      <c r="BG97" s="13" t="str">
        <f t="shared" si="83"/>
        <v/>
      </c>
      <c r="BH97" s="13" t="str">
        <f t="shared" si="84"/>
        <v/>
      </c>
      <c r="BI97" s="13" t="str">
        <f t="shared" si="85"/>
        <v/>
      </c>
      <c r="BJ97" s="13" t="str">
        <f t="shared" si="86"/>
        <v/>
      </c>
      <c r="BK97" s="13" t="str">
        <f t="shared" si="87"/>
        <v/>
      </c>
      <c r="BL97" s="13" t="str">
        <f t="shared" si="88"/>
        <v/>
      </c>
      <c r="BM97" s="13" t="str">
        <f t="shared" si="89"/>
        <v/>
      </c>
      <c r="BN97" s="13" t="str">
        <f t="shared" si="90"/>
        <v/>
      </c>
      <c r="BO97" s="45" t="str">
        <f t="shared" si="115"/>
        <v>N/A</v>
      </c>
      <c r="BP97" s="45" t="str">
        <f t="shared" si="116"/>
        <v>N/A</v>
      </c>
      <c r="BQ97" s="42" t="str">
        <f t="shared" si="92"/>
        <v>RT</v>
      </c>
      <c r="BR97" s="43" t="s">
        <v>538</v>
      </c>
      <c r="BS97" s="46" t="str">
        <f t="shared" si="93"/>
        <v/>
      </c>
      <c r="BT97" s="46" t="str">
        <f t="shared" si="94"/>
        <v/>
      </c>
      <c r="BU97" s="46" t="str">
        <f t="shared" si="95"/>
        <v/>
      </c>
      <c r="BV97" s="46" t="str">
        <f t="shared" si="96"/>
        <v/>
      </c>
      <c r="BW97" s="46" t="str">
        <f t="shared" si="97"/>
        <v/>
      </c>
      <c r="BX97" s="46" t="str">
        <f t="shared" si="98"/>
        <v/>
      </c>
      <c r="BY97" s="46" t="str">
        <f t="shared" si="99"/>
        <v/>
      </c>
      <c r="BZ97" s="46" t="str">
        <f t="shared" si="100"/>
        <v/>
      </c>
      <c r="CA97" s="46" t="str">
        <f t="shared" si="101"/>
        <v/>
      </c>
      <c r="CB97" s="46" t="str">
        <f t="shared" si="102"/>
        <v/>
      </c>
      <c r="CC97" s="46" t="str">
        <f t="shared" si="103"/>
        <v/>
      </c>
      <c r="CD97" s="46" t="str">
        <f t="shared" si="104"/>
        <v/>
      </c>
      <c r="CE97" s="46" t="str">
        <f t="shared" si="105"/>
        <v/>
      </c>
      <c r="CF97" s="46" t="str">
        <f t="shared" si="106"/>
        <v/>
      </c>
      <c r="CG97" s="46" t="str">
        <f t="shared" si="107"/>
        <v/>
      </c>
      <c r="CH97" s="46" t="str">
        <f t="shared" si="108"/>
        <v/>
      </c>
      <c r="CI97" s="46" t="str">
        <f t="shared" si="109"/>
        <v/>
      </c>
      <c r="CJ97" s="46" t="str">
        <f t="shared" si="110"/>
        <v/>
      </c>
      <c r="CK97" s="46" t="str">
        <f t="shared" si="111"/>
        <v/>
      </c>
      <c r="CL97" s="46" t="str">
        <f t="shared" si="112"/>
        <v/>
      </c>
    </row>
    <row r="98" spans="1:90">
      <c r="A98" s="12" t="str">
        <f>'Gene Table'!D97</f>
        <v>PCR</v>
      </c>
      <c r="B98" s="12" t="s">
        <v>373</v>
      </c>
      <c r="C98" s="13" t="str">
        <f>IF('Test Sample Data'!C97="","",IF(SUM('Test Sample Data'!C$3:C$98)&gt;10,IF(AND(ISNUMBER('Test Sample Data'!C97),'Test Sample Data'!C97&lt;35,'Test Sample Data'!C97&gt;0),'Test Sample Data'!C97,35),""))</f>
        <v/>
      </c>
      <c r="D98" s="13" t="str">
        <f>IF('Test Sample Data'!D97="","",IF(SUM('Test Sample Data'!D$3:D$98)&gt;10,IF(AND(ISNUMBER('Test Sample Data'!D97),'Test Sample Data'!D97&lt;35,'Test Sample Data'!D97&gt;0),'Test Sample Data'!D97,35),""))</f>
        <v/>
      </c>
      <c r="E98" s="13" t="str">
        <f>IF('Test Sample Data'!E97="","",IF(SUM('Test Sample Data'!E$3:E$98)&gt;10,IF(AND(ISNUMBER('Test Sample Data'!E97),'Test Sample Data'!E97&lt;35,'Test Sample Data'!E97&gt;0),'Test Sample Data'!E97,35),""))</f>
        <v/>
      </c>
      <c r="F98" s="13" t="str">
        <f>IF('Test Sample Data'!F97="","",IF(SUM('Test Sample Data'!F$3:F$98)&gt;10,IF(AND(ISNUMBER('Test Sample Data'!F97),'Test Sample Data'!F97&lt;35,'Test Sample Data'!F97&gt;0),'Test Sample Data'!F97,35),""))</f>
        <v/>
      </c>
      <c r="G98" s="13" t="str">
        <f>IF('Test Sample Data'!G97="","",IF(SUM('Test Sample Data'!G$3:G$98)&gt;10,IF(AND(ISNUMBER('Test Sample Data'!G97),'Test Sample Data'!G97&lt;35,'Test Sample Data'!G97&gt;0),'Test Sample Data'!G97,35),""))</f>
        <v/>
      </c>
      <c r="H98" s="13" t="str">
        <f>IF('Test Sample Data'!H97="","",IF(SUM('Test Sample Data'!H$3:H$98)&gt;10,IF(AND(ISNUMBER('Test Sample Data'!H97),'Test Sample Data'!H97&lt;35,'Test Sample Data'!H97&gt;0),'Test Sample Data'!H97,35),""))</f>
        <v/>
      </c>
      <c r="I98" s="13" t="str">
        <f>IF('Test Sample Data'!I97="","",IF(SUM('Test Sample Data'!I$3:I$98)&gt;10,IF(AND(ISNUMBER('Test Sample Data'!I97),'Test Sample Data'!I97&lt;35,'Test Sample Data'!I97&gt;0),'Test Sample Data'!I97,35),""))</f>
        <v/>
      </c>
      <c r="J98" s="13" t="str">
        <f>IF('Test Sample Data'!J97="","",IF(SUM('Test Sample Data'!J$3:J$98)&gt;10,IF(AND(ISNUMBER('Test Sample Data'!J97),'Test Sample Data'!J97&lt;35,'Test Sample Data'!J97&gt;0),'Test Sample Data'!J97,35),""))</f>
        <v/>
      </c>
      <c r="K98" s="13" t="str">
        <f>IF('Test Sample Data'!K97="","",IF(SUM('Test Sample Data'!K$3:K$98)&gt;10,IF(AND(ISNUMBER('Test Sample Data'!K97),'Test Sample Data'!K97&lt;35,'Test Sample Data'!K97&gt;0),'Test Sample Data'!K97,35),""))</f>
        <v/>
      </c>
      <c r="L98" s="13" t="str">
        <f>IF('Test Sample Data'!L97="","",IF(SUM('Test Sample Data'!L$3:L$98)&gt;10,IF(AND(ISNUMBER('Test Sample Data'!L97),'Test Sample Data'!L97&lt;35,'Test Sample Data'!L97&gt;0),'Test Sample Data'!L97,35),""))</f>
        <v/>
      </c>
      <c r="M98" s="13" t="str">
        <f>'Gene Table'!D97</f>
        <v>PCR</v>
      </c>
      <c r="N98" s="13" t="s">
        <v>373</v>
      </c>
      <c r="O98" s="13" t="str">
        <f>IF('Control Sample Data'!C97="","",IF(SUM('Control Sample Data'!C$3:C$98)&gt;10,IF(AND(ISNUMBER('Control Sample Data'!C97),'Control Sample Data'!C97&lt;35,'Control Sample Data'!C97&gt;0),'Control Sample Data'!C97,35),""))</f>
        <v/>
      </c>
      <c r="P98" s="13" t="str">
        <f>IF('Control Sample Data'!D97="","",IF(SUM('Control Sample Data'!D$3:D$98)&gt;10,IF(AND(ISNUMBER('Control Sample Data'!D97),'Control Sample Data'!D97&lt;35,'Control Sample Data'!D97&gt;0),'Control Sample Data'!D97,35),""))</f>
        <v/>
      </c>
      <c r="Q98" s="13" t="str">
        <f>IF('Control Sample Data'!E97="","",IF(SUM('Control Sample Data'!E$3:E$98)&gt;10,IF(AND(ISNUMBER('Control Sample Data'!E97),'Control Sample Data'!E97&lt;35,'Control Sample Data'!E97&gt;0),'Control Sample Data'!E97,35),""))</f>
        <v/>
      </c>
      <c r="R98" s="13" t="str">
        <f>IF('Control Sample Data'!F97="","",IF(SUM('Control Sample Data'!F$3:F$98)&gt;10,IF(AND(ISNUMBER('Control Sample Data'!F97),'Control Sample Data'!F97&lt;35,'Control Sample Data'!F97&gt;0),'Control Sample Data'!F97,35),""))</f>
        <v/>
      </c>
      <c r="S98" s="13" t="str">
        <f>IF('Control Sample Data'!G97="","",IF(SUM('Control Sample Data'!G$3:G$98)&gt;10,IF(AND(ISNUMBER('Control Sample Data'!G97),'Control Sample Data'!G97&lt;35,'Control Sample Data'!G97&gt;0),'Control Sample Data'!G97,35),""))</f>
        <v/>
      </c>
      <c r="T98" s="13" t="str">
        <f>IF('Control Sample Data'!H97="","",IF(SUM('Control Sample Data'!H$3:H$98)&gt;10,IF(AND(ISNUMBER('Control Sample Data'!H97),'Control Sample Data'!H97&lt;35,'Control Sample Data'!H97&gt;0),'Control Sample Data'!H97,35),""))</f>
        <v/>
      </c>
      <c r="U98" s="13" t="str">
        <f>IF('Control Sample Data'!I97="","",IF(SUM('Control Sample Data'!I$3:I$98)&gt;10,IF(AND(ISNUMBER('Control Sample Data'!I97),'Control Sample Data'!I97&lt;35,'Control Sample Data'!I97&gt;0),'Control Sample Data'!I97,35),""))</f>
        <v/>
      </c>
      <c r="V98" s="13" t="str">
        <f>IF('Control Sample Data'!J97="","",IF(SUM('Control Sample Data'!J$3:J$98)&gt;10,IF(AND(ISNUMBER('Control Sample Data'!J97),'Control Sample Data'!J97&lt;35,'Control Sample Data'!J97&gt;0),'Control Sample Data'!J97,35),""))</f>
        <v/>
      </c>
      <c r="W98" s="13" t="str">
        <f>IF('Control Sample Data'!K97="","",IF(SUM('Control Sample Data'!K$3:K$98)&gt;10,IF(AND(ISNUMBER('Control Sample Data'!K97),'Control Sample Data'!K97&lt;35,'Control Sample Data'!K97&gt;0),'Control Sample Data'!K97,35),""))</f>
        <v/>
      </c>
      <c r="X98" s="13" t="str">
        <f>IF('Control Sample Data'!L97="","",IF(SUM('Control Sample Data'!L$3:L$98)&gt;10,IF(AND(ISNUMBER('Control Sample Data'!L97),'Control Sample Data'!L97&lt;35,'Control Sample Data'!L97&gt;0),'Control Sample Data'!L97,35),""))</f>
        <v/>
      </c>
      <c r="AS98" s="12" t="str">
        <f t="shared" si="91"/>
        <v>PCR</v>
      </c>
      <c r="AT98" s="43" t="s">
        <v>373</v>
      </c>
      <c r="AU98" s="13" t="str">
        <f t="shared" si="71"/>
        <v/>
      </c>
      <c r="AV98" s="13" t="str">
        <f t="shared" si="72"/>
        <v/>
      </c>
      <c r="AW98" s="13" t="str">
        <f t="shared" si="73"/>
        <v/>
      </c>
      <c r="AX98" s="13" t="str">
        <f t="shared" si="74"/>
        <v/>
      </c>
      <c r="AY98" s="13" t="str">
        <f t="shared" si="75"/>
        <v/>
      </c>
      <c r="AZ98" s="13" t="str">
        <f t="shared" si="76"/>
        <v/>
      </c>
      <c r="BA98" s="13" t="str">
        <f t="shared" si="77"/>
        <v/>
      </c>
      <c r="BB98" s="13" t="str">
        <f t="shared" si="78"/>
        <v/>
      </c>
      <c r="BC98" s="13" t="str">
        <f t="shared" si="79"/>
        <v/>
      </c>
      <c r="BD98" s="13" t="str">
        <f t="shared" si="80"/>
        <v/>
      </c>
      <c r="BE98" s="13" t="str">
        <f t="shared" si="81"/>
        <v/>
      </c>
      <c r="BF98" s="13" t="str">
        <f t="shared" si="82"/>
        <v/>
      </c>
      <c r="BG98" s="13" t="str">
        <f t="shared" si="83"/>
        <v/>
      </c>
      <c r="BH98" s="13" t="str">
        <f t="shared" si="84"/>
        <v/>
      </c>
      <c r="BI98" s="13" t="str">
        <f t="shared" si="85"/>
        <v/>
      </c>
      <c r="BJ98" s="13" t="str">
        <f t="shared" si="86"/>
        <v/>
      </c>
      <c r="BK98" s="13" t="str">
        <f t="shared" si="87"/>
        <v/>
      </c>
      <c r="BL98" s="13" t="str">
        <f t="shared" si="88"/>
        <v/>
      </c>
      <c r="BM98" s="13" t="str">
        <f t="shared" si="89"/>
        <v/>
      </c>
      <c r="BN98" s="13" t="str">
        <f t="shared" si="90"/>
        <v/>
      </c>
      <c r="BO98" s="45" t="str">
        <f t="shared" si="115"/>
        <v>N/A</v>
      </c>
      <c r="BP98" s="45" t="str">
        <f t="shared" si="116"/>
        <v>N/A</v>
      </c>
      <c r="BQ98" s="42" t="str">
        <f t="shared" si="92"/>
        <v>PCR</v>
      </c>
      <c r="BR98" s="43" t="s">
        <v>539</v>
      </c>
      <c r="BS98" s="46" t="str">
        <f t="shared" si="93"/>
        <v/>
      </c>
      <c r="BT98" s="46" t="str">
        <f t="shared" si="94"/>
        <v/>
      </c>
      <c r="BU98" s="46" t="str">
        <f t="shared" si="95"/>
        <v/>
      </c>
      <c r="BV98" s="46" t="str">
        <f t="shared" si="96"/>
        <v/>
      </c>
      <c r="BW98" s="46" t="str">
        <f t="shared" si="97"/>
        <v/>
      </c>
      <c r="BX98" s="46" t="str">
        <f t="shared" si="98"/>
        <v/>
      </c>
      <c r="BY98" s="46" t="str">
        <f t="shared" si="99"/>
        <v/>
      </c>
      <c r="BZ98" s="46" t="str">
        <f t="shared" si="100"/>
        <v/>
      </c>
      <c r="CA98" s="46" t="str">
        <f t="shared" si="101"/>
        <v/>
      </c>
      <c r="CB98" s="46" t="str">
        <f t="shared" si="102"/>
        <v/>
      </c>
      <c r="CC98" s="46" t="str">
        <f t="shared" si="103"/>
        <v/>
      </c>
      <c r="CD98" s="46" t="str">
        <f t="shared" si="104"/>
        <v/>
      </c>
      <c r="CE98" s="46" t="str">
        <f t="shared" si="105"/>
        <v/>
      </c>
      <c r="CF98" s="46" t="str">
        <f t="shared" si="106"/>
        <v/>
      </c>
      <c r="CG98" s="46" t="str">
        <f t="shared" si="107"/>
        <v/>
      </c>
      <c r="CH98" s="46" t="str">
        <f t="shared" si="108"/>
        <v/>
      </c>
      <c r="CI98" s="46" t="str">
        <f t="shared" si="109"/>
        <v/>
      </c>
      <c r="CJ98" s="46" t="str">
        <f t="shared" si="110"/>
        <v/>
      </c>
      <c r="CK98" s="46" t="str">
        <f t="shared" si="111"/>
        <v/>
      </c>
      <c r="CL98" s="46" t="str">
        <f t="shared" si="112"/>
        <v/>
      </c>
    </row>
    <row r="99" spans="1:90">
      <c r="A99" s="12" t="str">
        <f>'Gene Table'!D98</f>
        <v>PCR</v>
      </c>
      <c r="B99" s="12" t="s">
        <v>375</v>
      </c>
      <c r="C99" s="13" t="str">
        <f>IF('Test Sample Data'!C98="","",IF(SUM('Test Sample Data'!C$3:C$98)&gt;10,IF(AND(ISNUMBER('Test Sample Data'!C98),'Test Sample Data'!C98&lt;35,'Test Sample Data'!C98&gt;0),'Test Sample Data'!C98,35),""))</f>
        <v/>
      </c>
      <c r="D99" s="13" t="str">
        <f>IF('Test Sample Data'!D98="","",IF(SUM('Test Sample Data'!D$3:D$98)&gt;10,IF(AND(ISNUMBER('Test Sample Data'!D98),'Test Sample Data'!D98&lt;35,'Test Sample Data'!D98&gt;0),'Test Sample Data'!D98,35),""))</f>
        <v/>
      </c>
      <c r="E99" s="13" t="str">
        <f>IF('Test Sample Data'!E98="","",IF(SUM('Test Sample Data'!E$3:E$98)&gt;10,IF(AND(ISNUMBER('Test Sample Data'!E98),'Test Sample Data'!E98&lt;35,'Test Sample Data'!E98&gt;0),'Test Sample Data'!E98,35),""))</f>
        <v/>
      </c>
      <c r="F99" s="13" t="str">
        <f>IF('Test Sample Data'!F98="","",IF(SUM('Test Sample Data'!F$3:F$98)&gt;10,IF(AND(ISNUMBER('Test Sample Data'!F98),'Test Sample Data'!F98&lt;35,'Test Sample Data'!F98&gt;0),'Test Sample Data'!F98,35),""))</f>
        <v/>
      </c>
      <c r="G99" s="13" t="str">
        <f>IF('Test Sample Data'!G98="","",IF(SUM('Test Sample Data'!G$3:G$98)&gt;10,IF(AND(ISNUMBER('Test Sample Data'!G98),'Test Sample Data'!G98&lt;35,'Test Sample Data'!G98&gt;0),'Test Sample Data'!G98,35),""))</f>
        <v/>
      </c>
      <c r="H99" s="13" t="str">
        <f>IF('Test Sample Data'!H98="","",IF(SUM('Test Sample Data'!H$3:H$98)&gt;10,IF(AND(ISNUMBER('Test Sample Data'!H98),'Test Sample Data'!H98&lt;35,'Test Sample Data'!H98&gt;0),'Test Sample Data'!H98,35),""))</f>
        <v/>
      </c>
      <c r="I99" s="13" t="str">
        <f>IF('Test Sample Data'!I98="","",IF(SUM('Test Sample Data'!I$3:I$98)&gt;10,IF(AND(ISNUMBER('Test Sample Data'!I98),'Test Sample Data'!I98&lt;35,'Test Sample Data'!I98&gt;0),'Test Sample Data'!I98,35),""))</f>
        <v/>
      </c>
      <c r="J99" s="13" t="str">
        <f>IF('Test Sample Data'!J98="","",IF(SUM('Test Sample Data'!J$3:J$98)&gt;10,IF(AND(ISNUMBER('Test Sample Data'!J98),'Test Sample Data'!J98&lt;35,'Test Sample Data'!J98&gt;0),'Test Sample Data'!J98,35),""))</f>
        <v/>
      </c>
      <c r="K99" s="13" t="str">
        <f>IF('Test Sample Data'!K98="","",IF(SUM('Test Sample Data'!K$3:K$98)&gt;10,IF(AND(ISNUMBER('Test Sample Data'!K98),'Test Sample Data'!K98&lt;35,'Test Sample Data'!K98&gt;0),'Test Sample Data'!K98,35),""))</f>
        <v/>
      </c>
      <c r="L99" s="13" t="str">
        <f>IF('Test Sample Data'!L98="","",IF(SUM('Test Sample Data'!L$3:L$98)&gt;10,IF(AND(ISNUMBER('Test Sample Data'!L98),'Test Sample Data'!L98&lt;35,'Test Sample Data'!L98&gt;0),'Test Sample Data'!L98,35),""))</f>
        <v/>
      </c>
      <c r="M99" s="13" t="str">
        <f>'Gene Table'!D98</f>
        <v>PCR</v>
      </c>
      <c r="N99" s="13" t="s">
        <v>375</v>
      </c>
      <c r="O99" s="13" t="str">
        <f>IF('Control Sample Data'!C98="","",IF(SUM('Control Sample Data'!C$3:C$98)&gt;10,IF(AND(ISNUMBER('Control Sample Data'!C98),'Control Sample Data'!C98&lt;35,'Control Sample Data'!C98&gt;0),'Control Sample Data'!C98,35),""))</f>
        <v/>
      </c>
      <c r="P99" s="13" t="str">
        <f>IF('Control Sample Data'!D98="","",IF(SUM('Control Sample Data'!D$3:D$98)&gt;10,IF(AND(ISNUMBER('Control Sample Data'!D98),'Control Sample Data'!D98&lt;35,'Control Sample Data'!D98&gt;0),'Control Sample Data'!D98,35),""))</f>
        <v/>
      </c>
      <c r="Q99" s="13" t="str">
        <f>IF('Control Sample Data'!E98="","",IF(SUM('Control Sample Data'!E$3:E$98)&gt;10,IF(AND(ISNUMBER('Control Sample Data'!E98),'Control Sample Data'!E98&lt;35,'Control Sample Data'!E98&gt;0),'Control Sample Data'!E98,35),""))</f>
        <v/>
      </c>
      <c r="R99" s="13" t="str">
        <f>IF('Control Sample Data'!F98="","",IF(SUM('Control Sample Data'!F$3:F$98)&gt;10,IF(AND(ISNUMBER('Control Sample Data'!F98),'Control Sample Data'!F98&lt;35,'Control Sample Data'!F98&gt;0),'Control Sample Data'!F98,35),""))</f>
        <v/>
      </c>
      <c r="S99" s="13" t="str">
        <f>IF('Control Sample Data'!G98="","",IF(SUM('Control Sample Data'!G$3:G$98)&gt;10,IF(AND(ISNUMBER('Control Sample Data'!G98),'Control Sample Data'!G98&lt;35,'Control Sample Data'!G98&gt;0),'Control Sample Data'!G98,35),""))</f>
        <v/>
      </c>
      <c r="T99" s="13" t="str">
        <f>IF('Control Sample Data'!H98="","",IF(SUM('Control Sample Data'!H$3:H$98)&gt;10,IF(AND(ISNUMBER('Control Sample Data'!H98),'Control Sample Data'!H98&lt;35,'Control Sample Data'!H98&gt;0),'Control Sample Data'!H98,35),""))</f>
        <v/>
      </c>
      <c r="U99" s="13" t="str">
        <f>IF('Control Sample Data'!I98="","",IF(SUM('Control Sample Data'!I$3:I$98)&gt;10,IF(AND(ISNUMBER('Control Sample Data'!I98),'Control Sample Data'!I98&lt;35,'Control Sample Data'!I98&gt;0),'Control Sample Data'!I98,35),""))</f>
        <v/>
      </c>
      <c r="V99" s="13" t="str">
        <f>IF('Control Sample Data'!J98="","",IF(SUM('Control Sample Data'!J$3:J$98)&gt;10,IF(AND(ISNUMBER('Control Sample Data'!J98),'Control Sample Data'!J98&lt;35,'Control Sample Data'!J98&gt;0),'Control Sample Data'!J98,35),""))</f>
        <v/>
      </c>
      <c r="W99" s="13" t="str">
        <f>IF('Control Sample Data'!K98="","",IF(SUM('Control Sample Data'!K$3:K$98)&gt;10,IF(AND(ISNUMBER('Control Sample Data'!K98),'Control Sample Data'!K98&lt;35,'Control Sample Data'!K98&gt;0),'Control Sample Data'!K98,35),""))</f>
        <v/>
      </c>
      <c r="X99" s="13" t="str">
        <f>IF('Control Sample Data'!L98="","",IF(SUM('Control Sample Data'!L$3:L$98)&gt;10,IF(AND(ISNUMBER('Control Sample Data'!L98),'Control Sample Data'!L98&lt;35,'Control Sample Data'!L98&gt;0),'Control Sample Data'!L98,35),""))</f>
        <v/>
      </c>
      <c r="AS99" s="12" t="str">
        <f t="shared" si="91"/>
        <v>PCR</v>
      </c>
      <c r="AT99" s="43" t="s">
        <v>375</v>
      </c>
      <c r="AU99" s="13" t="str">
        <f t="shared" si="71"/>
        <v/>
      </c>
      <c r="AV99" s="13" t="str">
        <f t="shared" si="72"/>
        <v/>
      </c>
      <c r="AW99" s="13" t="str">
        <f t="shared" si="73"/>
        <v/>
      </c>
      <c r="AX99" s="13" t="str">
        <f t="shared" si="74"/>
        <v/>
      </c>
      <c r="AY99" s="13" t="str">
        <f t="shared" si="75"/>
        <v/>
      </c>
      <c r="AZ99" s="13" t="str">
        <f t="shared" si="76"/>
        <v/>
      </c>
      <c r="BA99" s="13" t="str">
        <f t="shared" si="77"/>
        <v/>
      </c>
      <c r="BB99" s="13" t="str">
        <f t="shared" si="78"/>
        <v/>
      </c>
      <c r="BC99" s="13" t="str">
        <f t="shared" si="79"/>
        <v/>
      </c>
      <c r="BD99" s="13" t="str">
        <f t="shared" si="80"/>
        <v/>
      </c>
      <c r="BE99" s="13" t="str">
        <f t="shared" si="81"/>
        <v/>
      </c>
      <c r="BF99" s="13" t="str">
        <f t="shared" si="82"/>
        <v/>
      </c>
      <c r="BG99" s="13" t="str">
        <f t="shared" si="83"/>
        <v/>
      </c>
      <c r="BH99" s="13" t="str">
        <f t="shared" si="84"/>
        <v/>
      </c>
      <c r="BI99" s="13" t="str">
        <f t="shared" si="85"/>
        <v/>
      </c>
      <c r="BJ99" s="13" t="str">
        <f t="shared" si="86"/>
        <v/>
      </c>
      <c r="BK99" s="13" t="str">
        <f t="shared" si="87"/>
        <v/>
      </c>
      <c r="BL99" s="13" t="str">
        <f t="shared" si="88"/>
        <v/>
      </c>
      <c r="BM99" s="13" t="str">
        <f t="shared" si="89"/>
        <v/>
      </c>
      <c r="BN99" s="13" t="str">
        <f t="shared" si="90"/>
        <v/>
      </c>
      <c r="BO99" s="45" t="str">
        <f t="shared" si="115"/>
        <v>N/A</v>
      </c>
      <c r="BP99" s="45" t="str">
        <f t="shared" si="116"/>
        <v>N/A</v>
      </c>
      <c r="BQ99" s="42" t="str">
        <f t="shared" si="92"/>
        <v>PCR</v>
      </c>
      <c r="BR99" s="43" t="s">
        <v>540</v>
      </c>
      <c r="BS99" s="46" t="str">
        <f t="shared" si="93"/>
        <v/>
      </c>
      <c r="BT99" s="46" t="str">
        <f t="shared" si="94"/>
        <v/>
      </c>
      <c r="BU99" s="46" t="str">
        <f t="shared" si="95"/>
        <v/>
      </c>
      <c r="BV99" s="46" t="str">
        <f t="shared" si="96"/>
        <v/>
      </c>
      <c r="BW99" s="46" t="str">
        <f t="shared" si="97"/>
        <v/>
      </c>
      <c r="BX99" s="46" t="str">
        <f t="shared" si="98"/>
        <v/>
      </c>
      <c r="BY99" s="46" t="str">
        <f t="shared" si="99"/>
        <v/>
      </c>
      <c r="BZ99" s="46" t="str">
        <f t="shared" si="100"/>
        <v/>
      </c>
      <c r="CA99" s="46" t="str">
        <f t="shared" si="101"/>
        <v/>
      </c>
      <c r="CB99" s="46" t="str">
        <f t="shared" si="102"/>
        <v/>
      </c>
      <c r="CC99" s="46" t="str">
        <f t="shared" si="103"/>
        <v/>
      </c>
      <c r="CD99" s="46" t="str">
        <f t="shared" si="104"/>
        <v/>
      </c>
      <c r="CE99" s="46" t="str">
        <f t="shared" si="105"/>
        <v/>
      </c>
      <c r="CF99" s="46" t="str">
        <f t="shared" si="106"/>
        <v/>
      </c>
      <c r="CG99" s="46" t="str">
        <f t="shared" si="107"/>
        <v/>
      </c>
      <c r="CH99" s="46" t="str">
        <f t="shared" si="108"/>
        <v/>
      </c>
      <c r="CI99" s="46" t="str">
        <f t="shared" si="109"/>
        <v/>
      </c>
      <c r="CJ99" s="46" t="str">
        <f t="shared" si="110"/>
        <v/>
      </c>
      <c r="CK99" s="46" t="str">
        <f t="shared" si="111"/>
        <v/>
      </c>
      <c r="CL99" s="46" t="str">
        <f t="shared" si="112"/>
        <v/>
      </c>
    </row>
    <row r="100" spans="67:68">
      <c r="BO100" s="47"/>
      <c r="BP100" s="47"/>
    </row>
    <row r="101" spans="67:68">
      <c r="BO101" s="47"/>
      <c r="BP101" s="47"/>
    </row>
    <row r="102" spans="67:68">
      <c r="BO102" s="47"/>
      <c r="BP102" s="47"/>
    </row>
    <row r="103" spans="67:68">
      <c r="BO103" s="47"/>
      <c r="BP103" s="47"/>
    </row>
    <row r="104" spans="67:68">
      <c r="BO104" s="47"/>
      <c r="BP104" s="47"/>
    </row>
    <row r="105" spans="67:68">
      <c r="BO105" s="48"/>
      <c r="BP105" s="48"/>
    </row>
  </sheetData>
  <mergeCells count="27">
    <mergeCell ref="C1:L1"/>
    <mergeCell ref="O1:X1"/>
    <mergeCell ref="Y1:AR1"/>
    <mergeCell ref="AU1:BN1"/>
    <mergeCell ref="BO1:BP1"/>
    <mergeCell ref="BS1:CL1"/>
    <mergeCell ref="C2:L2"/>
    <mergeCell ref="O2:X2"/>
    <mergeCell ref="Y2:AH2"/>
    <mergeCell ref="AI2:AR2"/>
    <mergeCell ref="AU2:BD2"/>
    <mergeCell ref="BE2:BN2"/>
    <mergeCell ref="BS2:CB2"/>
    <mergeCell ref="CC2:CL2"/>
    <mergeCell ref="Y24:AR24"/>
    <mergeCell ref="Y25:AH25"/>
    <mergeCell ref="AI25:AR25"/>
    <mergeCell ref="A2:A3"/>
    <mergeCell ref="B2:B3"/>
    <mergeCell ref="M2:M3"/>
    <mergeCell ref="N2:N3"/>
    <mergeCell ref="AS2:AS3"/>
    <mergeCell ref="AT2:AT3"/>
    <mergeCell ref="BO2:BO3"/>
    <mergeCell ref="BP2:BP3"/>
    <mergeCell ref="BQ2:BQ3"/>
    <mergeCell ref="BR2:BR3"/>
  </mergeCells>
  <pageMargins left="0.75" right="0.75" top="1" bottom="1" header="0.5" footer="0.5"/>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Instructions</vt:lpstr>
      <vt:lpstr>Gene Table</vt:lpstr>
      <vt:lpstr>Test Sample Data</vt:lpstr>
      <vt:lpstr>Control Sample Data</vt:lpstr>
      <vt:lpstr>Choose Housekeeping Genes</vt:lpstr>
      <vt:lpstr>QC Report</vt:lpstr>
      <vt:lpstr>Results</vt:lpstr>
      <vt:lpstr>3D Profile</vt:lpstr>
      <vt:lpstr>Data for 3D Profile</vt:lpstr>
      <vt:lpstr>Scatter Plot</vt:lpstr>
      <vt:lpstr>Volcano Plot</vt:lpstr>
      <vt:lpstr>Calculations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jpy</dc:creator>
  <cp:lastModifiedBy>小蜜蜂</cp:lastModifiedBy>
  <dcterms:created xsi:type="dcterms:W3CDTF">2005-05-13T13:33:00Z</dcterms:created>
  <cp:lastPrinted>2007-08-29T20:50:00Z</cp:lastPrinted>
  <dcterms:modified xsi:type="dcterms:W3CDTF">2019-11-29T08:52:38Z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2052-11.1.0.9145</vt:lpwstr>
  </property>
</Properties>
</file>